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workbookProtection lockStructure="1"/>
  <bookViews>
    <workbookView xWindow="0" yWindow="0" windowWidth="20490" windowHeight="7755" tabRatio="842" activeTab="0"/>
  </bookViews>
  <sheets>
    <sheet name="1. Instructions &amp; General Info" sheetId="1" r:id="rId1"/>
    <sheet name="2. Energy Usage Information" sheetId="2" r:id="rId2"/>
    <sheet name="3. Emission Factor Selection" sheetId="3" r:id="rId3"/>
    <sheet name="4. Results" sheetId="4" r:id="rId4"/>
    <sheet name="Hidden - All Inputs &amp; Results" sheetId="5" state="hidden" r:id="rId5"/>
    <sheet name="Appendix - Add'l Info" sheetId="6" r:id="rId6"/>
  </sheets>
  <definedNames>
    <definedName name="New_Text_Document" localSheetId="2">'3. Emission Factor Selection'!$J$25:$U$26</definedName>
    <definedName name="_xlnm.Print_Area" localSheetId="0">'1. Instructions &amp; General Info'!$A$1:$I$36</definedName>
    <definedName name="_xlnm.Print_Area" localSheetId="1">'2. Energy Usage Information'!$A$2:$M$83</definedName>
    <definedName name="_xlnm.Print_Area" localSheetId="2">'3. Emission Factor Selection'!$A$1:$Q$50</definedName>
    <definedName name="_xlnm.Print_Area" localSheetId="3">'4. Results'!$B$10:$AG$264</definedName>
    <definedName name="summary">'1. Instructions &amp; General Info'!$D$29</definedName>
  </definedNames>
  <calcPr fullCalcOnLoad="1"/>
</workbook>
</file>

<file path=xl/comments1.xml><?xml version="1.0" encoding="utf-8"?>
<comments xmlns="http://schemas.openxmlformats.org/spreadsheetml/2006/main">
  <authors>
    <author>josh.hatch</author>
  </authors>
  <commentList>
    <comment ref="C7" authorId="0">
      <text>
        <r>
          <rPr>
            <b/>
            <sz val="14"/>
            <rFont val="Calibri"/>
            <family val="2"/>
          </rPr>
          <t>Look for white boxes on each page that need to be completed.</t>
        </r>
        <r>
          <rPr>
            <sz val="8"/>
            <rFont val="Tahoma"/>
            <family val="2"/>
          </rPr>
          <t xml:space="preserve">
</t>
        </r>
      </text>
    </comment>
  </commentList>
</comments>
</file>

<file path=xl/comments2.xml><?xml version="1.0" encoding="utf-8"?>
<comments xmlns="http://schemas.openxmlformats.org/spreadsheetml/2006/main">
  <authors>
    <author>josh.hatch</author>
  </authors>
  <commentList>
    <comment ref="H56" authorId="0">
      <text>
        <r>
          <rPr>
            <b/>
            <sz val="14"/>
            <rFont val="Calibri"/>
            <family val="2"/>
          </rPr>
          <t xml:space="preserve">If any of the below boxes are white instead of gray, go to the TARGET FINDER or 2030 Residential Targets websites for baseline EUI. 
</t>
        </r>
        <r>
          <rPr>
            <b/>
            <u val="single"/>
            <sz val="14"/>
            <rFont val="Calibri"/>
            <family val="2"/>
          </rPr>
          <t xml:space="preserve">Target Finder:
</t>
        </r>
        <r>
          <rPr>
            <sz val="14"/>
            <rFont val="Calibri"/>
            <family val="2"/>
          </rPr>
          <t xml:space="preserve">https://portfoliomanager.energystar.gov/pm/targetFinder?execution=e1s1
</t>
        </r>
      </text>
    </comment>
    <comment ref="L86" authorId="0">
      <text>
        <r>
          <rPr>
            <b/>
            <sz val="14"/>
            <rFont val="Calibri"/>
            <family val="2"/>
          </rPr>
          <t>This calculation is preliminary until correct emission factors are selected on the next tab. You can check back for final results or view results on the Results tab.</t>
        </r>
      </text>
    </comment>
  </commentList>
</comments>
</file>

<file path=xl/comments3.xml><?xml version="1.0" encoding="utf-8"?>
<comments xmlns="http://schemas.openxmlformats.org/spreadsheetml/2006/main">
  <authors>
    <author>josh.hatch</author>
  </authors>
  <commentList>
    <comment ref="C8" authorId="0">
      <text>
        <r>
          <rPr>
            <b/>
            <sz val="14"/>
            <rFont val="Calibri"/>
            <family val="2"/>
          </rPr>
          <t>This is the only input cell on this tab, the rest is just for informational purposes.</t>
        </r>
      </text>
    </comment>
  </commentList>
</comments>
</file>

<file path=xl/comments4.xml><?xml version="1.0" encoding="utf-8"?>
<comments xmlns="http://schemas.openxmlformats.org/spreadsheetml/2006/main">
  <authors>
    <author>josh.hatch</author>
  </authors>
  <commentList>
    <comment ref="AG10" authorId="0">
      <text>
        <r>
          <rPr>
            <b/>
            <sz val="22"/>
            <rFont val="Calibri"/>
            <family val="2"/>
          </rPr>
          <t>This form is automatically completed by inputs on the previous tabs. Just paste a photograph from your Project Submission PDF.</t>
        </r>
      </text>
    </comment>
  </commentList>
</comments>
</file>

<file path=xl/sharedStrings.xml><?xml version="1.0" encoding="utf-8"?>
<sst xmlns="http://schemas.openxmlformats.org/spreadsheetml/2006/main" count="798" uniqueCount="612">
  <si>
    <t>Percent Electric</t>
  </si>
  <si>
    <t>AKGD</t>
  </si>
  <si>
    <t>ASCC</t>
  </si>
  <si>
    <t>AKMS</t>
  </si>
  <si>
    <t>Miscellaneous</t>
  </si>
  <si>
    <t>ERCT</t>
  </si>
  <si>
    <t>ERCOT</t>
  </si>
  <si>
    <t>All</t>
  </si>
  <si>
    <t>FRCC</t>
  </si>
  <si>
    <t>HIMS</t>
  </si>
  <si>
    <t>HICC</t>
  </si>
  <si>
    <t>HIOA</t>
  </si>
  <si>
    <t>Oahu</t>
  </si>
  <si>
    <t>MROE</t>
  </si>
  <si>
    <t>MRO</t>
  </si>
  <si>
    <t>East</t>
  </si>
  <si>
    <t>MROW</t>
  </si>
  <si>
    <t>West</t>
  </si>
  <si>
    <t>NYLI</t>
  </si>
  <si>
    <t>NPCC</t>
  </si>
  <si>
    <t>NEWE</t>
  </si>
  <si>
    <t>NYCW</t>
  </si>
  <si>
    <t>NYC/Westchester</t>
  </si>
  <si>
    <t>NYUP</t>
  </si>
  <si>
    <t>RFCE</t>
  </si>
  <si>
    <t>RFC</t>
  </si>
  <si>
    <t>RFCM</t>
  </si>
  <si>
    <t>Michigan</t>
  </si>
  <si>
    <t>RFCW</t>
  </si>
  <si>
    <t>SRMW</t>
  </si>
  <si>
    <t>SERC</t>
  </si>
  <si>
    <t>Midwest</t>
  </si>
  <si>
    <t>SRMV</t>
  </si>
  <si>
    <t>SRSO</t>
  </si>
  <si>
    <t>South</t>
  </si>
  <si>
    <t>SRTV</t>
  </si>
  <si>
    <t>SRVC</t>
  </si>
  <si>
    <t>Virginia/Carolina</t>
  </si>
  <si>
    <t>SPNO</t>
  </si>
  <si>
    <t>SPP</t>
  </si>
  <si>
    <t>North</t>
  </si>
  <si>
    <t>SPSO</t>
  </si>
  <si>
    <t>CAMX</t>
  </si>
  <si>
    <t>WECC</t>
  </si>
  <si>
    <t>California</t>
  </si>
  <si>
    <t>NWPP</t>
  </si>
  <si>
    <t>Northwest</t>
  </si>
  <si>
    <t>RMPA</t>
  </si>
  <si>
    <t>Rockies</t>
  </si>
  <si>
    <t>AZNM</t>
  </si>
  <si>
    <t>Southwest</t>
  </si>
  <si>
    <t>Alaska Grid</t>
  </si>
  <si>
    <t>Long Island</t>
  </si>
  <si>
    <t>New England</t>
  </si>
  <si>
    <t>Upstate NY</t>
  </si>
  <si>
    <t>Mississippi Valley</t>
  </si>
  <si>
    <t>Tennessee Valley</t>
  </si>
  <si>
    <t>eGRID Subregion acronym</t>
  </si>
  <si>
    <t>eGRID subregion name</t>
  </si>
  <si>
    <t>non-baseload</t>
  </si>
  <si>
    <t>U.S.</t>
  </si>
  <si>
    <t>Gross Grid Loss Factor (%)</t>
  </si>
  <si>
    <t>The Value of eGRID and eGRIDweb to GHG Inventories, December 2009, Table 1. eGRID 2007 year 2005 gross grid loss factors. http://www.epa.gov/cleanenergy/energy-resources/egrid/index.html</t>
  </si>
  <si>
    <t>The Value of eGRID and eGRIDweb to GHG Inventories, December 2009, Table 3. eGRID subregion and U.S. and greenhouse gas annual output emission rates. http://www.epa.gov/cleanenergy/energy-resources/egrid/index.html</t>
  </si>
  <si>
    <t>The Value of eGRID and eGRIDweb to GHG Inventories, December 2009, Figure 1. eGRID 2007 subregion representational map. http://www.epa.gov/cleanenergy/energy-resources/egrid/index.html</t>
  </si>
  <si>
    <t>Step 3: Emission Factor Selection</t>
  </si>
  <si>
    <t>Derivation: Actual Emission Factors based on Usage (accounts for grid loss)</t>
  </si>
  <si>
    <t>Step 1: Instructions &amp; General Information</t>
  </si>
  <si>
    <t>Instructions</t>
  </si>
  <si>
    <t>General Information</t>
  </si>
  <si>
    <t xml:space="preserve">Project Name:  </t>
  </si>
  <si>
    <t xml:space="preserve">Submittal Number:  </t>
  </si>
  <si>
    <t xml:space="preserve">Project Location:  </t>
  </si>
  <si>
    <t>Primary Space</t>
  </si>
  <si>
    <t>Secondary Space</t>
  </si>
  <si>
    <t>Space Type</t>
  </si>
  <si>
    <t>Square Footage</t>
  </si>
  <si>
    <t>Tertiary Space</t>
  </si>
  <si>
    <t>Other Space</t>
  </si>
  <si>
    <t xml:space="preserve">  </t>
  </si>
  <si>
    <t xml:space="preserve"> </t>
  </si>
  <si>
    <t>Notes</t>
  </si>
  <si>
    <t>1. This table presents values calculated from the Energy Information Administration in the Commercial Building Energy Use Survey (CBECS), conducted in 2003; using the</t>
  </si>
  <si>
    <t>Environmental Protection Agency's Table 1: 2003 CBECS National Average Source Energy Use and Performance Comparisons by Building Type.</t>
  </si>
  <si>
    <t>2. Space/Building Type use descriptions are taken from valid building activities as defined by the Energy Information Administration in the Commercial Building Energy Use Survey</t>
  </si>
  <si>
    <t>(CBECS), conducted in 2003.</t>
  </si>
  <si>
    <t>3. A " " indicates that this Space/Building Type is included in Target Finder. On the input page, use the 2030 Challenge Energy Reduction Target option and select 50%.</t>
  </si>
  <si>
    <t>EUI: Energy Use Intensity</t>
  </si>
  <si>
    <t>4. The average Source EUI and Site EUI are calculated in kBtu/Sq.Ft./Yr as weighted averages across all buildings of a given space type in the CBECS 2003 data set.</t>
  </si>
  <si>
    <t>Source Energy is a measure that accounts for the energy consumed on site and the energy consumed during generation and transmission in supplying energy to the site.</t>
  </si>
  <si>
    <t>Converting Site to Source Energy:</t>
  </si>
  <si>
    <t>Source Energy values are calculated using a conversion for electricity of 1 kBtu Site Energy = 3.34 kBtu Source Energy; a conversion for natural gas of 1 kBtu Site Energy = 1.047 kBtu</t>
  </si>
  <si>
    <t>Source Energy; a conversion factor for district heat of 1 kBtu site energy = 1.40 source energy and a conversion factor for fuel oil of 1 kBtu site energy = 1.01.</t>
  </si>
  <si>
    <t>5. Other: For all building types not defined by the list above, these buildings may choose to use the performance benchmark categorized by “other”. Note that this category is not well</t>
  </si>
  <si>
    <t>defined therefore source energy use varies greatly with source EUI ranging over 1500 kBtu/Sq.Ft. As categorized by EIA, “other” may include airplane hangers, laboratory, crematorium,</t>
  </si>
  <si>
    <t>data center, etc.</t>
  </si>
  <si>
    <t>6. Energy Information Administration (EIA), U.S. Residential Energy Intensity Using Weather-Adjusted Primary Energy by Census Region and Type of Housing Unit, 1980-2001, Table 8c.</t>
  </si>
  <si>
    <t>7. Energy Information Administration (EIA), U.S. Residential Energy Intensity Using Weather-Adjusted Site Energy by Census Region and Type of Housing Unit, 1980-2001, Table 6c.</t>
  </si>
  <si>
    <r>
      <t xml:space="preserve"> </t>
    </r>
    <r>
      <rPr>
        <sz val="11"/>
        <color indexed="8"/>
        <rFont val="Calibri"/>
        <family val="2"/>
      </rPr>
      <t xml:space="preserve">170 </t>
    </r>
    <r>
      <rPr>
        <sz val="11"/>
        <rFont val="Calibri"/>
        <family val="2"/>
      </rPr>
      <t xml:space="preserve"> </t>
    </r>
  </si>
  <si>
    <r>
      <t xml:space="preserve"> </t>
    </r>
    <r>
      <rPr>
        <sz val="11"/>
        <color indexed="8"/>
        <rFont val="Calibri"/>
        <family val="2"/>
      </rPr>
      <t xml:space="preserve">63% </t>
    </r>
    <r>
      <rPr>
        <sz val="11"/>
        <rFont val="Calibri"/>
        <family val="2"/>
      </rPr>
      <t xml:space="preserve"> </t>
    </r>
  </si>
  <si>
    <r>
      <t xml:space="preserve"> </t>
    </r>
    <r>
      <rPr>
        <sz val="11"/>
        <color indexed="8"/>
        <rFont val="Calibri"/>
        <family val="2"/>
      </rPr>
      <t xml:space="preserve">76 </t>
    </r>
    <r>
      <rPr>
        <sz val="11"/>
        <rFont val="Calibri"/>
        <family val="2"/>
      </rPr>
      <t xml:space="preserve"> </t>
    </r>
  </si>
  <si>
    <r>
      <t xml:space="preserve"> </t>
    </r>
    <r>
      <rPr>
        <b/>
        <sz val="11"/>
        <color indexed="8"/>
        <rFont val="Calibri"/>
        <family val="2"/>
      </rPr>
      <t xml:space="preserve">38.0 </t>
    </r>
    <r>
      <rPr>
        <sz val="11"/>
        <rFont val="Calibri"/>
        <family val="2"/>
      </rPr>
      <t xml:space="preserve"> </t>
    </r>
  </si>
  <si>
    <r>
      <t xml:space="preserve"> </t>
    </r>
    <r>
      <rPr>
        <sz val="11"/>
        <color indexed="8"/>
        <rFont val="Calibri"/>
        <family val="2"/>
      </rPr>
      <t xml:space="preserve">30.4 </t>
    </r>
    <r>
      <rPr>
        <sz val="11"/>
        <rFont val="Calibri"/>
        <family val="2"/>
      </rPr>
      <t xml:space="preserve"> </t>
    </r>
  </si>
  <si>
    <r>
      <t xml:space="preserve"> </t>
    </r>
    <r>
      <rPr>
        <sz val="11"/>
        <color indexed="8"/>
        <rFont val="Calibri"/>
        <family val="2"/>
      </rPr>
      <t xml:space="preserve">22.8 </t>
    </r>
    <r>
      <rPr>
        <sz val="11"/>
        <rFont val="Calibri"/>
        <family val="2"/>
      </rPr>
      <t xml:space="preserve"> </t>
    </r>
  </si>
  <si>
    <r>
      <t xml:space="preserve"> </t>
    </r>
    <r>
      <rPr>
        <sz val="11"/>
        <color indexed="8"/>
        <rFont val="Calibri"/>
        <family val="2"/>
      </rPr>
      <t xml:space="preserve">15.2 </t>
    </r>
    <r>
      <rPr>
        <sz val="11"/>
        <rFont val="Calibri"/>
        <family val="2"/>
      </rPr>
      <t xml:space="preserve"> </t>
    </r>
  </si>
  <si>
    <r>
      <t xml:space="preserve"> </t>
    </r>
    <r>
      <rPr>
        <sz val="11"/>
        <color indexed="8"/>
        <rFont val="Calibri"/>
        <family val="2"/>
      </rPr>
      <t xml:space="preserve">7.6 </t>
    </r>
    <r>
      <rPr>
        <sz val="11"/>
        <rFont val="Calibri"/>
        <family val="2"/>
      </rPr>
      <t xml:space="preserve"> </t>
    </r>
  </si>
  <si>
    <r>
      <t xml:space="preserve"> </t>
    </r>
    <r>
      <rPr>
        <sz val="11"/>
        <color indexed="8"/>
        <rFont val="Calibri"/>
        <family val="2"/>
      </rPr>
      <t xml:space="preserve">280 </t>
    </r>
    <r>
      <rPr>
        <sz val="11"/>
        <rFont val="Calibri"/>
        <family val="2"/>
      </rPr>
      <t xml:space="preserve"> </t>
    </r>
  </si>
  <si>
    <r>
      <t xml:space="preserve"> </t>
    </r>
    <r>
      <rPr>
        <sz val="11"/>
        <color indexed="8"/>
        <rFont val="Calibri"/>
        <family val="2"/>
      </rPr>
      <t xml:space="preserve">120 </t>
    </r>
    <r>
      <rPr>
        <sz val="11"/>
        <rFont val="Calibri"/>
        <family val="2"/>
      </rPr>
      <t xml:space="preserve"> </t>
    </r>
  </si>
  <si>
    <r>
      <t xml:space="preserve"> </t>
    </r>
    <r>
      <rPr>
        <b/>
        <sz val="11"/>
        <color indexed="8"/>
        <rFont val="Calibri"/>
        <family val="2"/>
      </rPr>
      <t xml:space="preserve">60.0 </t>
    </r>
    <r>
      <rPr>
        <sz val="11"/>
        <rFont val="Calibri"/>
        <family val="2"/>
      </rPr>
      <t xml:space="preserve"> </t>
    </r>
  </si>
  <si>
    <r>
      <t xml:space="preserve"> </t>
    </r>
    <r>
      <rPr>
        <sz val="11"/>
        <color indexed="8"/>
        <rFont val="Calibri"/>
        <family val="2"/>
      </rPr>
      <t xml:space="preserve">48.0 </t>
    </r>
    <r>
      <rPr>
        <sz val="11"/>
        <rFont val="Calibri"/>
        <family val="2"/>
      </rPr>
      <t xml:space="preserve"> </t>
    </r>
  </si>
  <si>
    <r>
      <t xml:space="preserve"> </t>
    </r>
    <r>
      <rPr>
        <sz val="11"/>
        <color indexed="8"/>
        <rFont val="Calibri"/>
        <family val="2"/>
      </rPr>
      <t xml:space="preserve">36.0 </t>
    </r>
    <r>
      <rPr>
        <sz val="11"/>
        <rFont val="Calibri"/>
        <family val="2"/>
      </rPr>
      <t xml:space="preserve"> </t>
    </r>
  </si>
  <si>
    <r>
      <t xml:space="preserve"> </t>
    </r>
    <r>
      <rPr>
        <sz val="11"/>
        <color indexed="8"/>
        <rFont val="Calibri"/>
        <family val="2"/>
      </rPr>
      <t xml:space="preserve">24.0 </t>
    </r>
    <r>
      <rPr>
        <sz val="11"/>
        <rFont val="Calibri"/>
        <family val="2"/>
      </rPr>
      <t xml:space="preserve"> </t>
    </r>
  </si>
  <si>
    <r>
      <t xml:space="preserve"> </t>
    </r>
    <r>
      <rPr>
        <sz val="11"/>
        <color indexed="8"/>
        <rFont val="Calibri"/>
        <family val="2"/>
      </rPr>
      <t xml:space="preserve">12.0 </t>
    </r>
    <r>
      <rPr>
        <sz val="11"/>
        <rFont val="Calibri"/>
        <family val="2"/>
      </rPr>
      <t xml:space="preserve"> </t>
    </r>
  </si>
  <si>
    <r>
      <t xml:space="preserve"> </t>
    </r>
    <r>
      <rPr>
        <sz val="11"/>
        <color indexed="8"/>
        <rFont val="Calibri"/>
        <family val="2"/>
      </rPr>
      <t xml:space="preserve">681 </t>
    </r>
    <r>
      <rPr>
        <sz val="11"/>
        <rFont val="Calibri"/>
        <family val="2"/>
      </rPr>
      <t xml:space="preserve"> </t>
    </r>
  </si>
  <si>
    <r>
      <t xml:space="preserve"> </t>
    </r>
    <r>
      <rPr>
        <sz val="11"/>
        <color indexed="8"/>
        <rFont val="Calibri"/>
        <family val="2"/>
      </rPr>
      <t xml:space="preserve">86% </t>
    </r>
    <r>
      <rPr>
        <sz val="11"/>
        <rFont val="Calibri"/>
        <family val="2"/>
      </rPr>
      <t xml:space="preserve"> </t>
    </r>
  </si>
  <si>
    <r>
      <t xml:space="preserve"> </t>
    </r>
    <r>
      <rPr>
        <sz val="11"/>
        <color indexed="8"/>
        <rFont val="Calibri"/>
        <family val="2"/>
      </rPr>
      <t xml:space="preserve">225 </t>
    </r>
    <r>
      <rPr>
        <sz val="11"/>
        <rFont val="Calibri"/>
        <family val="2"/>
      </rPr>
      <t xml:space="preserve"> </t>
    </r>
  </si>
  <si>
    <r>
      <t xml:space="preserve"> </t>
    </r>
    <r>
      <rPr>
        <b/>
        <sz val="11"/>
        <color indexed="8"/>
        <rFont val="Calibri"/>
        <family val="2"/>
      </rPr>
      <t xml:space="preserve">112.5 </t>
    </r>
    <r>
      <rPr>
        <sz val="11"/>
        <rFont val="Calibri"/>
        <family val="2"/>
      </rPr>
      <t xml:space="preserve"> </t>
    </r>
  </si>
  <si>
    <r>
      <t xml:space="preserve"> </t>
    </r>
    <r>
      <rPr>
        <sz val="11"/>
        <color indexed="8"/>
        <rFont val="Calibri"/>
        <family val="2"/>
      </rPr>
      <t xml:space="preserve">90.0 </t>
    </r>
    <r>
      <rPr>
        <sz val="11"/>
        <rFont val="Calibri"/>
        <family val="2"/>
      </rPr>
      <t xml:space="preserve"> </t>
    </r>
  </si>
  <si>
    <r>
      <t xml:space="preserve"> </t>
    </r>
    <r>
      <rPr>
        <sz val="11"/>
        <color indexed="8"/>
        <rFont val="Calibri"/>
        <family val="2"/>
      </rPr>
      <t xml:space="preserve">67.5 </t>
    </r>
    <r>
      <rPr>
        <sz val="11"/>
        <rFont val="Calibri"/>
        <family val="2"/>
      </rPr>
      <t xml:space="preserve"> </t>
    </r>
  </si>
  <si>
    <r>
      <t xml:space="preserve"> </t>
    </r>
    <r>
      <rPr>
        <sz val="11"/>
        <color indexed="8"/>
        <rFont val="Calibri"/>
        <family val="2"/>
      </rPr>
      <t xml:space="preserve">45.0 </t>
    </r>
    <r>
      <rPr>
        <sz val="11"/>
        <rFont val="Calibri"/>
        <family val="2"/>
      </rPr>
      <t xml:space="preserve"> </t>
    </r>
  </si>
  <si>
    <r>
      <t xml:space="preserve"> </t>
    </r>
    <r>
      <rPr>
        <sz val="11"/>
        <color indexed="8"/>
        <rFont val="Calibri"/>
        <family val="2"/>
      </rPr>
      <t xml:space="preserve">22.5 </t>
    </r>
    <r>
      <rPr>
        <sz val="11"/>
        <rFont val="Calibri"/>
        <family val="2"/>
      </rPr>
      <t xml:space="preserve"> </t>
    </r>
  </si>
  <si>
    <r>
      <t xml:space="preserve"> </t>
    </r>
    <r>
      <rPr>
        <sz val="11"/>
        <color indexed="8"/>
        <rFont val="Calibri"/>
        <family val="2"/>
      </rPr>
      <t xml:space="preserve">753 </t>
    </r>
    <r>
      <rPr>
        <sz val="11"/>
        <rFont val="Calibri"/>
        <family val="2"/>
      </rPr>
      <t xml:space="preserve"> </t>
    </r>
  </si>
  <si>
    <r>
      <t xml:space="preserve"> </t>
    </r>
    <r>
      <rPr>
        <sz val="11"/>
        <color indexed="8"/>
        <rFont val="Calibri"/>
        <family val="2"/>
      </rPr>
      <t xml:space="preserve">90% </t>
    </r>
    <r>
      <rPr>
        <sz val="11"/>
        <rFont val="Calibri"/>
        <family val="2"/>
      </rPr>
      <t xml:space="preserve"> </t>
    </r>
  </si>
  <si>
    <r>
      <t xml:space="preserve"> </t>
    </r>
    <r>
      <rPr>
        <sz val="11"/>
        <color indexed="8"/>
        <rFont val="Calibri"/>
        <family val="2"/>
      </rPr>
      <t xml:space="preserve">241 </t>
    </r>
    <r>
      <rPr>
        <sz val="11"/>
        <rFont val="Calibri"/>
        <family val="2"/>
      </rPr>
      <t xml:space="preserve"> </t>
    </r>
  </si>
  <si>
    <r>
      <t xml:space="preserve"> </t>
    </r>
    <r>
      <rPr>
        <b/>
        <sz val="11"/>
        <color indexed="8"/>
        <rFont val="Calibri"/>
        <family val="2"/>
      </rPr>
      <t xml:space="preserve">120.5 </t>
    </r>
    <r>
      <rPr>
        <sz val="11"/>
        <rFont val="Calibri"/>
        <family val="2"/>
      </rPr>
      <t xml:space="preserve"> </t>
    </r>
  </si>
  <si>
    <r>
      <t xml:space="preserve"> </t>
    </r>
    <r>
      <rPr>
        <sz val="11"/>
        <color indexed="8"/>
        <rFont val="Calibri"/>
        <family val="2"/>
      </rPr>
      <t xml:space="preserve">96.4 </t>
    </r>
    <r>
      <rPr>
        <sz val="11"/>
        <rFont val="Calibri"/>
        <family val="2"/>
      </rPr>
      <t xml:space="preserve"> </t>
    </r>
  </si>
  <si>
    <r>
      <t xml:space="preserve"> </t>
    </r>
    <r>
      <rPr>
        <sz val="11"/>
        <color indexed="8"/>
        <rFont val="Calibri"/>
        <family val="2"/>
      </rPr>
      <t xml:space="preserve">72.3 </t>
    </r>
    <r>
      <rPr>
        <sz val="11"/>
        <rFont val="Calibri"/>
        <family val="2"/>
      </rPr>
      <t xml:space="preserve"> </t>
    </r>
  </si>
  <si>
    <r>
      <t xml:space="preserve"> </t>
    </r>
    <r>
      <rPr>
        <sz val="11"/>
        <color indexed="8"/>
        <rFont val="Calibri"/>
        <family val="2"/>
      </rPr>
      <t xml:space="preserve">48.2 </t>
    </r>
    <r>
      <rPr>
        <sz val="11"/>
        <rFont val="Calibri"/>
        <family val="2"/>
      </rPr>
      <t xml:space="preserve"> </t>
    </r>
  </si>
  <si>
    <r>
      <t xml:space="preserve"> </t>
    </r>
    <r>
      <rPr>
        <sz val="11"/>
        <color indexed="8"/>
        <rFont val="Calibri"/>
        <family val="2"/>
      </rPr>
      <t xml:space="preserve">24.1 </t>
    </r>
    <r>
      <rPr>
        <sz val="11"/>
        <rFont val="Calibri"/>
        <family val="2"/>
      </rPr>
      <t xml:space="preserve"> </t>
    </r>
  </si>
  <si>
    <r>
      <t xml:space="preserve"> </t>
    </r>
    <r>
      <rPr>
        <sz val="11"/>
        <color indexed="8"/>
        <rFont val="Calibri"/>
        <family val="2"/>
      </rPr>
      <t xml:space="preserve">786 </t>
    </r>
    <r>
      <rPr>
        <sz val="11"/>
        <rFont val="Calibri"/>
        <family val="2"/>
      </rPr>
      <t xml:space="preserve"> </t>
    </r>
  </si>
  <si>
    <r>
      <t xml:space="preserve"> </t>
    </r>
    <r>
      <rPr>
        <sz val="11"/>
        <color indexed="8"/>
        <rFont val="Calibri"/>
        <family val="2"/>
      </rPr>
      <t xml:space="preserve">59% </t>
    </r>
    <r>
      <rPr>
        <sz val="11"/>
        <rFont val="Calibri"/>
        <family val="2"/>
      </rPr>
      <t xml:space="preserve"> </t>
    </r>
  </si>
  <si>
    <r>
      <t xml:space="preserve"> </t>
    </r>
    <r>
      <rPr>
        <sz val="11"/>
        <color indexed="8"/>
        <rFont val="Calibri"/>
        <family val="2"/>
      </rPr>
      <t xml:space="preserve">351 </t>
    </r>
    <r>
      <rPr>
        <sz val="11"/>
        <rFont val="Calibri"/>
        <family val="2"/>
      </rPr>
      <t xml:space="preserve"> </t>
    </r>
  </si>
  <si>
    <r>
      <t xml:space="preserve"> </t>
    </r>
    <r>
      <rPr>
        <b/>
        <sz val="11"/>
        <color indexed="8"/>
        <rFont val="Calibri"/>
        <family val="2"/>
      </rPr>
      <t xml:space="preserve">175.5 </t>
    </r>
    <r>
      <rPr>
        <sz val="11"/>
        <rFont val="Calibri"/>
        <family val="2"/>
      </rPr>
      <t xml:space="preserve"> </t>
    </r>
  </si>
  <si>
    <r>
      <t xml:space="preserve"> </t>
    </r>
    <r>
      <rPr>
        <sz val="11"/>
        <color indexed="8"/>
        <rFont val="Calibri"/>
        <family val="2"/>
      </rPr>
      <t xml:space="preserve">140.4 </t>
    </r>
    <r>
      <rPr>
        <sz val="11"/>
        <rFont val="Calibri"/>
        <family val="2"/>
      </rPr>
      <t xml:space="preserve"> </t>
    </r>
  </si>
  <si>
    <r>
      <t xml:space="preserve"> </t>
    </r>
    <r>
      <rPr>
        <sz val="11"/>
        <color indexed="8"/>
        <rFont val="Calibri"/>
        <family val="2"/>
      </rPr>
      <t xml:space="preserve">105.3 </t>
    </r>
    <r>
      <rPr>
        <sz val="11"/>
        <rFont val="Calibri"/>
        <family val="2"/>
      </rPr>
      <t xml:space="preserve"> </t>
    </r>
  </si>
  <si>
    <r>
      <t xml:space="preserve"> </t>
    </r>
    <r>
      <rPr>
        <sz val="11"/>
        <color indexed="8"/>
        <rFont val="Calibri"/>
        <family val="2"/>
      </rPr>
      <t xml:space="preserve">70.2 </t>
    </r>
    <r>
      <rPr>
        <sz val="11"/>
        <rFont val="Calibri"/>
        <family val="2"/>
      </rPr>
      <t xml:space="preserve"> </t>
    </r>
  </si>
  <si>
    <r>
      <t xml:space="preserve"> </t>
    </r>
    <r>
      <rPr>
        <sz val="11"/>
        <color indexed="8"/>
        <rFont val="Calibri"/>
        <family val="2"/>
      </rPr>
      <t xml:space="preserve">35.1 </t>
    </r>
    <r>
      <rPr>
        <sz val="11"/>
        <rFont val="Calibri"/>
        <family val="2"/>
      </rPr>
      <t xml:space="preserve"> </t>
    </r>
  </si>
  <si>
    <r>
      <t xml:space="preserve"> </t>
    </r>
    <r>
      <rPr>
        <sz val="11"/>
        <color indexed="8"/>
        <rFont val="Calibri"/>
        <family val="2"/>
      </rPr>
      <t xml:space="preserve">1306 </t>
    </r>
    <r>
      <rPr>
        <sz val="11"/>
        <rFont val="Calibri"/>
        <family val="2"/>
      </rPr>
      <t xml:space="preserve"> </t>
    </r>
  </si>
  <si>
    <r>
      <t xml:space="preserve"> </t>
    </r>
    <r>
      <rPr>
        <sz val="11"/>
        <color indexed="8"/>
        <rFont val="Calibri"/>
        <family val="2"/>
      </rPr>
      <t xml:space="preserve">64% </t>
    </r>
    <r>
      <rPr>
        <sz val="11"/>
        <rFont val="Calibri"/>
        <family val="2"/>
      </rPr>
      <t xml:space="preserve"> </t>
    </r>
  </si>
  <si>
    <r>
      <t xml:space="preserve"> </t>
    </r>
    <r>
      <rPr>
        <sz val="11"/>
        <color indexed="8"/>
        <rFont val="Calibri"/>
        <family val="2"/>
      </rPr>
      <t xml:space="preserve">534 </t>
    </r>
    <r>
      <rPr>
        <sz val="11"/>
        <rFont val="Calibri"/>
        <family val="2"/>
      </rPr>
      <t xml:space="preserve"> </t>
    </r>
  </si>
  <si>
    <r>
      <t xml:space="preserve"> </t>
    </r>
    <r>
      <rPr>
        <b/>
        <sz val="11"/>
        <color indexed="8"/>
        <rFont val="Calibri"/>
        <family val="2"/>
      </rPr>
      <t xml:space="preserve">267.0 </t>
    </r>
    <r>
      <rPr>
        <sz val="11"/>
        <rFont val="Calibri"/>
        <family val="2"/>
      </rPr>
      <t xml:space="preserve"> </t>
    </r>
  </si>
  <si>
    <r>
      <t xml:space="preserve"> </t>
    </r>
    <r>
      <rPr>
        <sz val="11"/>
        <color indexed="8"/>
        <rFont val="Calibri"/>
        <family val="2"/>
      </rPr>
      <t xml:space="preserve">213.6 </t>
    </r>
    <r>
      <rPr>
        <sz val="11"/>
        <rFont val="Calibri"/>
        <family val="2"/>
      </rPr>
      <t xml:space="preserve"> </t>
    </r>
  </si>
  <si>
    <r>
      <t xml:space="preserve"> </t>
    </r>
    <r>
      <rPr>
        <sz val="11"/>
        <color indexed="8"/>
        <rFont val="Calibri"/>
        <family val="2"/>
      </rPr>
      <t xml:space="preserve">160.2 </t>
    </r>
    <r>
      <rPr>
        <sz val="11"/>
        <rFont val="Calibri"/>
        <family val="2"/>
      </rPr>
      <t xml:space="preserve"> </t>
    </r>
  </si>
  <si>
    <r>
      <t xml:space="preserve"> </t>
    </r>
    <r>
      <rPr>
        <sz val="11"/>
        <color indexed="8"/>
        <rFont val="Calibri"/>
        <family val="2"/>
      </rPr>
      <t xml:space="preserve">106.8 </t>
    </r>
    <r>
      <rPr>
        <sz val="11"/>
        <rFont val="Calibri"/>
        <family val="2"/>
      </rPr>
      <t xml:space="preserve"> </t>
    </r>
  </si>
  <si>
    <r>
      <t xml:space="preserve"> </t>
    </r>
    <r>
      <rPr>
        <sz val="11"/>
        <color indexed="8"/>
        <rFont val="Calibri"/>
        <family val="2"/>
      </rPr>
      <t xml:space="preserve">53.4 </t>
    </r>
    <r>
      <rPr>
        <sz val="11"/>
        <rFont val="Calibri"/>
        <family val="2"/>
      </rPr>
      <t xml:space="preserve"> </t>
    </r>
  </si>
  <si>
    <r>
      <t xml:space="preserve"> </t>
    </r>
    <r>
      <rPr>
        <sz val="11"/>
        <color indexed="8"/>
        <rFont val="Calibri"/>
        <family val="2"/>
      </rPr>
      <t xml:space="preserve">612 </t>
    </r>
    <r>
      <rPr>
        <sz val="11"/>
        <rFont val="Calibri"/>
        <family val="2"/>
      </rPr>
      <t xml:space="preserve"> </t>
    </r>
  </si>
  <si>
    <r>
      <t xml:space="preserve"> </t>
    </r>
    <r>
      <rPr>
        <sz val="11"/>
        <color indexed="8"/>
        <rFont val="Calibri"/>
        <family val="2"/>
      </rPr>
      <t xml:space="preserve">53% </t>
    </r>
    <r>
      <rPr>
        <sz val="11"/>
        <rFont val="Calibri"/>
        <family val="2"/>
      </rPr>
      <t xml:space="preserve"> </t>
    </r>
  </si>
  <si>
    <r>
      <t xml:space="preserve"> </t>
    </r>
    <r>
      <rPr>
        <sz val="11"/>
        <color indexed="8"/>
        <rFont val="Calibri"/>
        <family val="2"/>
      </rPr>
      <t xml:space="preserve">302 </t>
    </r>
    <r>
      <rPr>
        <sz val="11"/>
        <rFont val="Calibri"/>
        <family val="2"/>
      </rPr>
      <t xml:space="preserve"> </t>
    </r>
  </si>
  <si>
    <r>
      <t xml:space="preserve"> </t>
    </r>
    <r>
      <rPr>
        <b/>
        <sz val="11"/>
        <color indexed="8"/>
        <rFont val="Calibri"/>
        <family val="2"/>
      </rPr>
      <t xml:space="preserve">151.0 </t>
    </r>
    <r>
      <rPr>
        <sz val="11"/>
        <rFont val="Calibri"/>
        <family val="2"/>
      </rPr>
      <t xml:space="preserve"> </t>
    </r>
  </si>
  <si>
    <r>
      <t xml:space="preserve"> </t>
    </r>
    <r>
      <rPr>
        <sz val="11"/>
        <color indexed="8"/>
        <rFont val="Calibri"/>
        <family val="2"/>
      </rPr>
      <t xml:space="preserve">120.8 </t>
    </r>
    <r>
      <rPr>
        <sz val="11"/>
        <rFont val="Calibri"/>
        <family val="2"/>
      </rPr>
      <t xml:space="preserve"> </t>
    </r>
  </si>
  <si>
    <r>
      <t xml:space="preserve"> </t>
    </r>
    <r>
      <rPr>
        <sz val="11"/>
        <color indexed="8"/>
        <rFont val="Calibri"/>
        <family val="2"/>
      </rPr>
      <t xml:space="preserve">90.6 </t>
    </r>
    <r>
      <rPr>
        <sz val="11"/>
        <rFont val="Calibri"/>
        <family val="2"/>
      </rPr>
      <t xml:space="preserve"> </t>
    </r>
  </si>
  <si>
    <r>
      <t xml:space="preserve"> </t>
    </r>
    <r>
      <rPr>
        <sz val="11"/>
        <color indexed="8"/>
        <rFont val="Calibri"/>
        <family val="2"/>
      </rPr>
      <t xml:space="preserve">60.4 </t>
    </r>
    <r>
      <rPr>
        <sz val="11"/>
        <rFont val="Calibri"/>
        <family val="2"/>
      </rPr>
      <t xml:space="preserve"> </t>
    </r>
  </si>
  <si>
    <r>
      <t xml:space="preserve"> </t>
    </r>
    <r>
      <rPr>
        <sz val="11"/>
        <color indexed="8"/>
        <rFont val="Calibri"/>
        <family val="2"/>
      </rPr>
      <t xml:space="preserve">30.2 </t>
    </r>
    <r>
      <rPr>
        <sz val="11"/>
        <rFont val="Calibri"/>
        <family val="2"/>
      </rPr>
      <t xml:space="preserve"> </t>
    </r>
  </si>
  <si>
    <r>
      <t xml:space="preserve"> </t>
    </r>
    <r>
      <rPr>
        <sz val="11"/>
        <color indexed="8"/>
        <rFont val="Calibri"/>
        <family val="2"/>
      </rPr>
      <t xml:space="preserve">468 </t>
    </r>
    <r>
      <rPr>
        <sz val="11"/>
        <rFont val="Calibri"/>
        <family val="2"/>
      </rPr>
      <t xml:space="preserve"> </t>
    </r>
  </si>
  <si>
    <r>
      <t xml:space="preserve"> </t>
    </r>
    <r>
      <rPr>
        <sz val="11"/>
        <color indexed="8"/>
        <rFont val="Calibri"/>
        <family val="2"/>
      </rPr>
      <t xml:space="preserve">47% </t>
    </r>
    <r>
      <rPr>
        <sz val="11"/>
        <rFont val="Calibri"/>
        <family val="2"/>
      </rPr>
      <t xml:space="preserve"> </t>
    </r>
  </si>
  <si>
    <r>
      <t xml:space="preserve"> </t>
    </r>
    <r>
      <rPr>
        <sz val="11"/>
        <color indexed="8"/>
        <rFont val="Calibri"/>
        <family val="2"/>
      </rPr>
      <t xml:space="preserve">227 </t>
    </r>
    <r>
      <rPr>
        <sz val="11"/>
        <rFont val="Calibri"/>
        <family val="2"/>
      </rPr>
      <t xml:space="preserve"> </t>
    </r>
  </si>
  <si>
    <r>
      <t xml:space="preserve"> </t>
    </r>
    <r>
      <rPr>
        <b/>
        <sz val="11"/>
        <color indexed="8"/>
        <rFont val="Calibri"/>
        <family val="2"/>
      </rPr>
      <t xml:space="preserve">113.5 </t>
    </r>
    <r>
      <rPr>
        <sz val="11"/>
        <rFont val="Calibri"/>
        <family val="2"/>
      </rPr>
      <t xml:space="preserve"> </t>
    </r>
  </si>
  <si>
    <r>
      <t xml:space="preserve"> </t>
    </r>
    <r>
      <rPr>
        <sz val="11"/>
        <color indexed="8"/>
        <rFont val="Calibri"/>
        <family val="2"/>
      </rPr>
      <t xml:space="preserve">90.8 </t>
    </r>
    <r>
      <rPr>
        <sz val="11"/>
        <rFont val="Calibri"/>
        <family val="2"/>
      </rPr>
      <t xml:space="preserve"> </t>
    </r>
  </si>
  <si>
    <r>
      <t xml:space="preserve"> </t>
    </r>
    <r>
      <rPr>
        <sz val="11"/>
        <color indexed="8"/>
        <rFont val="Calibri"/>
        <family val="2"/>
      </rPr>
      <t xml:space="preserve">68.1 </t>
    </r>
    <r>
      <rPr>
        <sz val="11"/>
        <rFont val="Calibri"/>
        <family val="2"/>
      </rPr>
      <t xml:space="preserve"> </t>
    </r>
  </si>
  <si>
    <r>
      <t xml:space="preserve"> </t>
    </r>
    <r>
      <rPr>
        <sz val="11"/>
        <color indexed="8"/>
        <rFont val="Calibri"/>
        <family val="2"/>
      </rPr>
      <t xml:space="preserve">45.4 </t>
    </r>
    <r>
      <rPr>
        <sz val="11"/>
        <rFont val="Calibri"/>
        <family val="2"/>
      </rPr>
      <t xml:space="preserve"> </t>
    </r>
  </si>
  <si>
    <r>
      <t xml:space="preserve"> </t>
    </r>
    <r>
      <rPr>
        <sz val="11"/>
        <color indexed="8"/>
        <rFont val="Calibri"/>
        <family val="2"/>
      </rPr>
      <t xml:space="preserve">22.7 </t>
    </r>
    <r>
      <rPr>
        <sz val="11"/>
        <rFont val="Calibri"/>
        <family val="2"/>
      </rPr>
      <t xml:space="preserve"> </t>
    </r>
  </si>
  <si>
    <r>
      <t xml:space="preserve"> </t>
    </r>
    <r>
      <rPr>
        <sz val="11"/>
        <color indexed="8"/>
        <rFont val="Calibri"/>
        <family val="2"/>
      </rPr>
      <t xml:space="preserve">54% </t>
    </r>
    <r>
      <rPr>
        <sz val="11"/>
        <rFont val="Calibri"/>
        <family val="2"/>
      </rPr>
      <t xml:space="preserve"> </t>
    </r>
  </si>
  <si>
    <r>
      <t xml:space="preserve"> </t>
    </r>
    <r>
      <rPr>
        <sz val="11"/>
        <color indexed="8"/>
        <rFont val="Calibri"/>
        <family val="2"/>
      </rPr>
      <t xml:space="preserve">124 </t>
    </r>
    <r>
      <rPr>
        <sz val="11"/>
        <rFont val="Calibri"/>
        <family val="2"/>
      </rPr>
      <t xml:space="preserve"> </t>
    </r>
  </si>
  <si>
    <r>
      <t xml:space="preserve"> </t>
    </r>
    <r>
      <rPr>
        <b/>
        <sz val="11"/>
        <color indexed="8"/>
        <rFont val="Calibri"/>
        <family val="2"/>
      </rPr>
      <t xml:space="preserve">62.0 </t>
    </r>
    <r>
      <rPr>
        <sz val="11"/>
        <rFont val="Calibri"/>
        <family val="2"/>
      </rPr>
      <t xml:space="preserve"> </t>
    </r>
  </si>
  <si>
    <r>
      <t xml:space="preserve"> </t>
    </r>
    <r>
      <rPr>
        <sz val="11"/>
        <color indexed="8"/>
        <rFont val="Calibri"/>
        <family val="2"/>
      </rPr>
      <t xml:space="preserve">49.6 </t>
    </r>
    <r>
      <rPr>
        <sz val="11"/>
        <rFont val="Calibri"/>
        <family val="2"/>
      </rPr>
      <t xml:space="preserve"> </t>
    </r>
  </si>
  <si>
    <r>
      <t xml:space="preserve"> </t>
    </r>
    <r>
      <rPr>
        <sz val="11"/>
        <color indexed="8"/>
        <rFont val="Calibri"/>
        <family val="2"/>
      </rPr>
      <t xml:space="preserve">37.2 </t>
    </r>
    <r>
      <rPr>
        <sz val="11"/>
        <rFont val="Calibri"/>
        <family val="2"/>
      </rPr>
      <t xml:space="preserve"> </t>
    </r>
  </si>
  <si>
    <r>
      <t xml:space="preserve"> </t>
    </r>
    <r>
      <rPr>
        <sz val="11"/>
        <color indexed="8"/>
        <rFont val="Calibri"/>
        <family val="2"/>
      </rPr>
      <t xml:space="preserve">24.8 </t>
    </r>
    <r>
      <rPr>
        <sz val="11"/>
        <rFont val="Calibri"/>
        <family val="2"/>
      </rPr>
      <t xml:space="preserve"> </t>
    </r>
  </si>
  <si>
    <r>
      <t xml:space="preserve"> </t>
    </r>
    <r>
      <rPr>
        <sz val="11"/>
        <color indexed="8"/>
        <rFont val="Calibri"/>
        <family val="2"/>
      </rPr>
      <t xml:space="preserve">12.4 </t>
    </r>
    <r>
      <rPr>
        <sz val="11"/>
        <rFont val="Calibri"/>
        <family val="2"/>
      </rPr>
      <t xml:space="preserve"> </t>
    </r>
  </si>
  <si>
    <r>
      <t xml:space="preserve"> </t>
    </r>
    <r>
      <rPr>
        <sz val="11"/>
        <color indexed="8"/>
        <rFont val="Calibri"/>
        <family val="2"/>
      </rPr>
      <t xml:space="preserve">183 </t>
    </r>
    <r>
      <rPr>
        <sz val="11"/>
        <rFont val="Calibri"/>
        <family val="2"/>
      </rPr>
      <t xml:space="preserve"> </t>
    </r>
  </si>
  <si>
    <r>
      <t xml:space="preserve"> </t>
    </r>
    <r>
      <rPr>
        <sz val="11"/>
        <color indexed="8"/>
        <rFont val="Calibri"/>
        <family val="2"/>
      </rPr>
      <t xml:space="preserve">72% </t>
    </r>
    <r>
      <rPr>
        <sz val="11"/>
        <rFont val="Calibri"/>
        <family val="2"/>
      </rPr>
      <t xml:space="preserve"> </t>
    </r>
  </si>
  <si>
    <r>
      <t xml:space="preserve"> </t>
    </r>
    <r>
      <rPr>
        <sz val="11"/>
        <color indexed="8"/>
        <rFont val="Calibri"/>
        <family val="2"/>
      </rPr>
      <t xml:space="preserve">73 </t>
    </r>
    <r>
      <rPr>
        <sz val="11"/>
        <rFont val="Calibri"/>
        <family val="2"/>
      </rPr>
      <t xml:space="preserve"> </t>
    </r>
  </si>
  <si>
    <r>
      <t xml:space="preserve"> </t>
    </r>
    <r>
      <rPr>
        <b/>
        <sz val="11"/>
        <color indexed="8"/>
        <rFont val="Calibri"/>
        <family val="2"/>
      </rPr>
      <t xml:space="preserve">36.5 </t>
    </r>
    <r>
      <rPr>
        <sz val="11"/>
        <rFont val="Calibri"/>
        <family val="2"/>
      </rPr>
      <t xml:space="preserve"> </t>
    </r>
  </si>
  <si>
    <r>
      <t xml:space="preserve"> </t>
    </r>
    <r>
      <rPr>
        <sz val="11"/>
        <color indexed="8"/>
        <rFont val="Calibri"/>
        <family val="2"/>
      </rPr>
      <t xml:space="preserve">29.2 </t>
    </r>
    <r>
      <rPr>
        <sz val="11"/>
        <rFont val="Calibri"/>
        <family val="2"/>
      </rPr>
      <t xml:space="preserve"> </t>
    </r>
  </si>
  <si>
    <r>
      <t xml:space="preserve"> </t>
    </r>
    <r>
      <rPr>
        <sz val="11"/>
        <color indexed="8"/>
        <rFont val="Calibri"/>
        <family val="2"/>
      </rPr>
      <t xml:space="preserve">21.9 </t>
    </r>
    <r>
      <rPr>
        <sz val="11"/>
        <rFont val="Calibri"/>
        <family val="2"/>
      </rPr>
      <t xml:space="preserve"> </t>
    </r>
  </si>
  <si>
    <r>
      <t xml:space="preserve"> </t>
    </r>
    <r>
      <rPr>
        <sz val="11"/>
        <color indexed="8"/>
        <rFont val="Calibri"/>
        <family val="2"/>
      </rPr>
      <t xml:space="preserve">14.6 </t>
    </r>
    <r>
      <rPr>
        <sz val="11"/>
        <rFont val="Calibri"/>
        <family val="2"/>
      </rPr>
      <t xml:space="preserve"> </t>
    </r>
  </si>
  <si>
    <r>
      <t xml:space="preserve"> </t>
    </r>
    <r>
      <rPr>
        <sz val="11"/>
        <color indexed="8"/>
        <rFont val="Calibri"/>
        <family val="2"/>
      </rPr>
      <t xml:space="preserve">7.3 </t>
    </r>
    <r>
      <rPr>
        <sz val="11"/>
        <rFont val="Calibri"/>
        <family val="2"/>
      </rPr>
      <t xml:space="preserve"> </t>
    </r>
  </si>
  <si>
    <r>
      <t xml:space="preserve"> </t>
    </r>
    <r>
      <rPr>
        <sz val="11"/>
        <color indexed="8"/>
        <rFont val="Calibri"/>
        <family val="2"/>
      </rPr>
      <t xml:space="preserve">219 </t>
    </r>
    <r>
      <rPr>
        <sz val="11"/>
        <rFont val="Calibri"/>
        <family val="2"/>
      </rPr>
      <t xml:space="preserve"> </t>
    </r>
  </si>
  <si>
    <r>
      <t xml:space="preserve"> </t>
    </r>
    <r>
      <rPr>
        <sz val="11"/>
        <color indexed="8"/>
        <rFont val="Calibri"/>
        <family val="2"/>
      </rPr>
      <t xml:space="preserve">76% </t>
    </r>
    <r>
      <rPr>
        <sz val="11"/>
        <rFont val="Calibri"/>
        <family val="2"/>
      </rPr>
      <t xml:space="preserve"> </t>
    </r>
  </si>
  <si>
    <r>
      <t xml:space="preserve"> </t>
    </r>
    <r>
      <rPr>
        <sz val="11"/>
        <color indexed="8"/>
        <rFont val="Calibri"/>
        <family val="2"/>
      </rPr>
      <t xml:space="preserve">84 </t>
    </r>
    <r>
      <rPr>
        <sz val="11"/>
        <rFont val="Calibri"/>
        <family val="2"/>
      </rPr>
      <t xml:space="preserve"> </t>
    </r>
  </si>
  <si>
    <r>
      <t xml:space="preserve"> </t>
    </r>
    <r>
      <rPr>
        <b/>
        <sz val="11"/>
        <color indexed="8"/>
        <rFont val="Calibri"/>
        <family val="2"/>
      </rPr>
      <t xml:space="preserve">42.0 </t>
    </r>
    <r>
      <rPr>
        <sz val="11"/>
        <rFont val="Calibri"/>
        <family val="2"/>
      </rPr>
      <t xml:space="preserve"> </t>
    </r>
  </si>
  <si>
    <r>
      <t xml:space="preserve"> </t>
    </r>
    <r>
      <rPr>
        <sz val="11"/>
        <color indexed="8"/>
        <rFont val="Calibri"/>
        <family val="2"/>
      </rPr>
      <t xml:space="preserve">33.6 </t>
    </r>
    <r>
      <rPr>
        <sz val="11"/>
        <rFont val="Calibri"/>
        <family val="2"/>
      </rPr>
      <t xml:space="preserve"> </t>
    </r>
  </si>
  <si>
    <r>
      <t xml:space="preserve"> </t>
    </r>
    <r>
      <rPr>
        <sz val="11"/>
        <color indexed="8"/>
        <rFont val="Calibri"/>
        <family val="2"/>
      </rPr>
      <t xml:space="preserve">25.2 </t>
    </r>
    <r>
      <rPr>
        <sz val="11"/>
        <rFont val="Calibri"/>
        <family val="2"/>
      </rPr>
      <t xml:space="preserve"> </t>
    </r>
  </si>
  <si>
    <r>
      <t xml:space="preserve"> </t>
    </r>
    <r>
      <rPr>
        <sz val="11"/>
        <color indexed="8"/>
        <rFont val="Calibri"/>
        <family val="2"/>
      </rPr>
      <t xml:space="preserve">16.8 </t>
    </r>
    <r>
      <rPr>
        <sz val="11"/>
        <rFont val="Calibri"/>
        <family val="2"/>
      </rPr>
      <t xml:space="preserve"> </t>
    </r>
  </si>
  <si>
    <r>
      <t xml:space="preserve"> </t>
    </r>
    <r>
      <rPr>
        <sz val="11"/>
        <color indexed="8"/>
        <rFont val="Calibri"/>
        <family val="2"/>
      </rPr>
      <t xml:space="preserve">8.4 </t>
    </r>
    <r>
      <rPr>
        <sz val="11"/>
        <rFont val="Calibri"/>
        <family val="2"/>
      </rPr>
      <t xml:space="preserve"> </t>
    </r>
  </si>
  <si>
    <r>
      <t xml:space="preserve"> </t>
    </r>
    <r>
      <rPr>
        <sz val="11"/>
        <color indexed="8"/>
        <rFont val="Calibri"/>
        <family val="2"/>
      </rPr>
      <t xml:space="preserve">194 </t>
    </r>
    <r>
      <rPr>
        <sz val="11"/>
        <rFont val="Calibri"/>
        <family val="2"/>
      </rPr>
      <t xml:space="preserve"> </t>
    </r>
  </si>
  <si>
    <r>
      <t xml:space="preserve"> </t>
    </r>
    <r>
      <rPr>
        <sz val="11"/>
        <color indexed="8"/>
        <rFont val="Calibri"/>
        <family val="2"/>
      </rPr>
      <t xml:space="preserve">61% </t>
    </r>
    <r>
      <rPr>
        <sz val="11"/>
        <rFont val="Calibri"/>
        <family val="2"/>
      </rPr>
      <t xml:space="preserve"> </t>
    </r>
  </si>
  <si>
    <r>
      <t xml:space="preserve"> </t>
    </r>
    <r>
      <rPr>
        <sz val="11"/>
        <color indexed="8"/>
        <rFont val="Calibri"/>
        <family val="2"/>
      </rPr>
      <t xml:space="preserve">87 </t>
    </r>
    <r>
      <rPr>
        <sz val="11"/>
        <rFont val="Calibri"/>
        <family val="2"/>
      </rPr>
      <t xml:space="preserve"> </t>
    </r>
  </si>
  <si>
    <r>
      <t xml:space="preserve"> </t>
    </r>
    <r>
      <rPr>
        <b/>
        <sz val="11"/>
        <color indexed="8"/>
        <rFont val="Calibri"/>
        <family val="2"/>
      </rPr>
      <t xml:space="preserve">43.5 </t>
    </r>
    <r>
      <rPr>
        <sz val="11"/>
        <rFont val="Calibri"/>
        <family val="2"/>
      </rPr>
      <t xml:space="preserve"> </t>
    </r>
  </si>
  <si>
    <r>
      <t xml:space="preserve"> </t>
    </r>
    <r>
      <rPr>
        <sz val="11"/>
        <color indexed="8"/>
        <rFont val="Calibri"/>
        <family val="2"/>
      </rPr>
      <t xml:space="preserve">34.8 </t>
    </r>
    <r>
      <rPr>
        <sz val="11"/>
        <rFont val="Calibri"/>
        <family val="2"/>
      </rPr>
      <t xml:space="preserve"> </t>
    </r>
  </si>
  <si>
    <r>
      <t xml:space="preserve"> </t>
    </r>
    <r>
      <rPr>
        <sz val="11"/>
        <color indexed="8"/>
        <rFont val="Calibri"/>
        <family val="2"/>
      </rPr>
      <t xml:space="preserve">26.1 </t>
    </r>
    <r>
      <rPr>
        <sz val="11"/>
        <rFont val="Calibri"/>
        <family val="2"/>
      </rPr>
      <t xml:space="preserve"> </t>
    </r>
  </si>
  <si>
    <r>
      <t xml:space="preserve"> </t>
    </r>
    <r>
      <rPr>
        <sz val="11"/>
        <color indexed="8"/>
        <rFont val="Calibri"/>
        <family val="2"/>
      </rPr>
      <t xml:space="preserve">17.4 </t>
    </r>
    <r>
      <rPr>
        <sz val="11"/>
        <rFont val="Calibri"/>
        <family val="2"/>
      </rPr>
      <t xml:space="preserve"> </t>
    </r>
  </si>
  <si>
    <r>
      <t xml:space="preserve"> </t>
    </r>
    <r>
      <rPr>
        <sz val="11"/>
        <color indexed="8"/>
        <rFont val="Calibri"/>
        <family val="2"/>
      </rPr>
      <t xml:space="preserve">8.7 </t>
    </r>
    <r>
      <rPr>
        <sz val="11"/>
        <rFont val="Calibri"/>
        <family val="2"/>
      </rPr>
      <t xml:space="preserve"> </t>
    </r>
  </si>
  <si>
    <r>
      <t xml:space="preserve"> </t>
    </r>
    <r>
      <rPr>
        <sz val="11"/>
        <color indexed="8"/>
        <rFont val="Calibri"/>
        <family val="2"/>
      </rPr>
      <t xml:space="preserve">271 </t>
    </r>
    <r>
      <rPr>
        <sz val="11"/>
        <rFont val="Calibri"/>
        <family val="2"/>
      </rPr>
      <t xml:space="preserve"> </t>
    </r>
  </si>
  <si>
    <r>
      <t xml:space="preserve"> </t>
    </r>
    <r>
      <rPr>
        <sz val="11"/>
        <color indexed="8"/>
        <rFont val="Calibri"/>
        <family val="2"/>
      </rPr>
      <t xml:space="preserve">71% </t>
    </r>
    <r>
      <rPr>
        <sz val="11"/>
        <rFont val="Calibri"/>
        <family val="2"/>
      </rPr>
      <t xml:space="preserve"> </t>
    </r>
  </si>
  <si>
    <r>
      <t xml:space="preserve"> </t>
    </r>
    <r>
      <rPr>
        <sz val="11"/>
        <color indexed="8"/>
        <rFont val="Calibri"/>
        <family val="2"/>
      </rPr>
      <t xml:space="preserve">107 </t>
    </r>
    <r>
      <rPr>
        <sz val="11"/>
        <rFont val="Calibri"/>
        <family val="2"/>
      </rPr>
      <t xml:space="preserve"> </t>
    </r>
  </si>
  <si>
    <r>
      <t xml:space="preserve"> </t>
    </r>
    <r>
      <rPr>
        <b/>
        <sz val="11"/>
        <color indexed="8"/>
        <rFont val="Calibri"/>
        <family val="2"/>
      </rPr>
      <t xml:space="preserve">53.5 </t>
    </r>
    <r>
      <rPr>
        <sz val="11"/>
        <rFont val="Calibri"/>
        <family val="2"/>
      </rPr>
      <t xml:space="preserve"> </t>
    </r>
  </si>
  <si>
    <r>
      <t xml:space="preserve"> </t>
    </r>
    <r>
      <rPr>
        <sz val="11"/>
        <color indexed="8"/>
        <rFont val="Calibri"/>
        <family val="2"/>
      </rPr>
      <t xml:space="preserve">42.8 </t>
    </r>
    <r>
      <rPr>
        <sz val="11"/>
        <rFont val="Calibri"/>
        <family val="2"/>
      </rPr>
      <t xml:space="preserve"> </t>
    </r>
  </si>
  <si>
    <r>
      <t xml:space="preserve"> </t>
    </r>
    <r>
      <rPr>
        <sz val="11"/>
        <color indexed="8"/>
        <rFont val="Calibri"/>
        <family val="2"/>
      </rPr>
      <t xml:space="preserve">32.1 </t>
    </r>
    <r>
      <rPr>
        <sz val="11"/>
        <rFont val="Calibri"/>
        <family val="2"/>
      </rPr>
      <t xml:space="preserve"> </t>
    </r>
  </si>
  <si>
    <r>
      <t xml:space="preserve"> </t>
    </r>
    <r>
      <rPr>
        <sz val="11"/>
        <color indexed="8"/>
        <rFont val="Calibri"/>
        <family val="2"/>
      </rPr>
      <t xml:space="preserve">21.4 </t>
    </r>
    <r>
      <rPr>
        <sz val="11"/>
        <rFont val="Calibri"/>
        <family val="2"/>
      </rPr>
      <t xml:space="preserve"> </t>
    </r>
  </si>
  <si>
    <r>
      <t xml:space="preserve"> </t>
    </r>
    <r>
      <rPr>
        <sz val="11"/>
        <color indexed="8"/>
        <rFont val="Calibri"/>
        <family val="2"/>
      </rPr>
      <t xml:space="preserve">10.7 </t>
    </r>
    <r>
      <rPr>
        <sz val="11"/>
        <rFont val="Calibri"/>
        <family val="2"/>
      </rPr>
      <t xml:space="preserve"> </t>
    </r>
  </si>
  <si>
    <r>
      <t xml:space="preserve"> </t>
    </r>
    <r>
      <rPr>
        <sz val="11"/>
        <color indexed="8"/>
        <rFont val="Calibri"/>
        <family val="2"/>
      </rPr>
      <t xml:space="preserve">143 </t>
    </r>
    <r>
      <rPr>
        <sz val="11"/>
        <rFont val="Calibri"/>
        <family val="2"/>
      </rPr>
      <t xml:space="preserve"> </t>
    </r>
  </si>
  <si>
    <r>
      <t xml:space="preserve"> </t>
    </r>
    <r>
      <rPr>
        <sz val="11"/>
        <color indexed="8"/>
        <rFont val="Calibri"/>
        <family val="2"/>
      </rPr>
      <t xml:space="preserve">57% </t>
    </r>
    <r>
      <rPr>
        <sz val="11"/>
        <rFont val="Calibri"/>
        <family val="2"/>
      </rPr>
      <t xml:space="preserve"> </t>
    </r>
  </si>
  <si>
    <r>
      <t xml:space="preserve"> </t>
    </r>
    <r>
      <rPr>
        <sz val="11"/>
        <color indexed="8"/>
        <rFont val="Calibri"/>
        <family val="2"/>
      </rPr>
      <t xml:space="preserve">66 </t>
    </r>
    <r>
      <rPr>
        <sz val="11"/>
        <rFont val="Calibri"/>
        <family val="2"/>
      </rPr>
      <t xml:space="preserve"> </t>
    </r>
  </si>
  <si>
    <r>
      <t xml:space="preserve"> </t>
    </r>
    <r>
      <rPr>
        <b/>
        <sz val="11"/>
        <color indexed="8"/>
        <rFont val="Calibri"/>
        <family val="2"/>
      </rPr>
      <t xml:space="preserve">33.0 </t>
    </r>
    <r>
      <rPr>
        <sz val="11"/>
        <rFont val="Calibri"/>
        <family val="2"/>
      </rPr>
      <t xml:space="preserve"> </t>
    </r>
  </si>
  <si>
    <r>
      <t xml:space="preserve"> </t>
    </r>
    <r>
      <rPr>
        <sz val="11"/>
        <color indexed="8"/>
        <rFont val="Calibri"/>
        <family val="2"/>
      </rPr>
      <t xml:space="preserve">26.4 </t>
    </r>
    <r>
      <rPr>
        <sz val="11"/>
        <rFont val="Calibri"/>
        <family val="2"/>
      </rPr>
      <t xml:space="preserve"> </t>
    </r>
  </si>
  <si>
    <r>
      <t xml:space="preserve"> </t>
    </r>
    <r>
      <rPr>
        <sz val="11"/>
        <color indexed="8"/>
        <rFont val="Calibri"/>
        <family val="2"/>
      </rPr>
      <t xml:space="preserve">19.8 </t>
    </r>
    <r>
      <rPr>
        <sz val="11"/>
        <rFont val="Calibri"/>
        <family val="2"/>
      </rPr>
      <t xml:space="preserve"> </t>
    </r>
  </si>
  <si>
    <r>
      <t xml:space="preserve"> </t>
    </r>
    <r>
      <rPr>
        <sz val="11"/>
        <color indexed="8"/>
        <rFont val="Calibri"/>
        <family val="2"/>
      </rPr>
      <t xml:space="preserve">13.2 </t>
    </r>
    <r>
      <rPr>
        <sz val="11"/>
        <rFont val="Calibri"/>
        <family val="2"/>
      </rPr>
      <t xml:space="preserve"> </t>
    </r>
  </si>
  <si>
    <r>
      <t xml:space="preserve"> </t>
    </r>
    <r>
      <rPr>
        <sz val="11"/>
        <color indexed="8"/>
        <rFont val="Calibri"/>
        <family val="2"/>
      </rPr>
      <t xml:space="preserve">6.6 </t>
    </r>
    <r>
      <rPr>
        <sz val="11"/>
        <rFont val="Calibri"/>
        <family val="2"/>
      </rPr>
      <t xml:space="preserve"> </t>
    </r>
  </si>
  <si>
    <r>
      <t xml:space="preserve"> </t>
    </r>
    <r>
      <rPr>
        <sz val="11"/>
        <color indexed="8"/>
        <rFont val="Calibri"/>
        <family val="2"/>
      </rPr>
      <t xml:space="preserve">265 </t>
    </r>
    <r>
      <rPr>
        <sz val="11"/>
        <rFont val="Calibri"/>
        <family val="2"/>
      </rPr>
      <t xml:space="preserve"> </t>
    </r>
  </si>
  <si>
    <r>
      <t xml:space="preserve"> </t>
    </r>
    <r>
      <rPr>
        <sz val="11"/>
        <color indexed="8"/>
        <rFont val="Calibri"/>
        <family val="2"/>
      </rPr>
      <t xml:space="preserve">95 </t>
    </r>
    <r>
      <rPr>
        <sz val="11"/>
        <rFont val="Calibri"/>
        <family val="2"/>
      </rPr>
      <t xml:space="preserve"> </t>
    </r>
  </si>
  <si>
    <r>
      <t xml:space="preserve"> </t>
    </r>
    <r>
      <rPr>
        <b/>
        <sz val="11"/>
        <color indexed="8"/>
        <rFont val="Calibri"/>
        <family val="2"/>
      </rPr>
      <t xml:space="preserve">47.5 </t>
    </r>
    <r>
      <rPr>
        <sz val="11"/>
        <rFont val="Calibri"/>
        <family val="2"/>
      </rPr>
      <t xml:space="preserve"> </t>
    </r>
  </si>
  <si>
    <r>
      <t xml:space="preserve"> </t>
    </r>
    <r>
      <rPr>
        <sz val="11"/>
        <color indexed="8"/>
        <rFont val="Calibri"/>
        <family val="2"/>
      </rPr>
      <t xml:space="preserve">38.0 </t>
    </r>
    <r>
      <rPr>
        <sz val="11"/>
        <rFont val="Calibri"/>
        <family val="2"/>
      </rPr>
      <t xml:space="preserve"> </t>
    </r>
  </si>
  <si>
    <r>
      <t xml:space="preserve"> </t>
    </r>
    <r>
      <rPr>
        <sz val="11"/>
        <color indexed="8"/>
        <rFont val="Calibri"/>
        <family val="2"/>
      </rPr>
      <t xml:space="preserve">28.5 </t>
    </r>
    <r>
      <rPr>
        <sz val="11"/>
        <rFont val="Calibri"/>
        <family val="2"/>
      </rPr>
      <t xml:space="preserve"> </t>
    </r>
  </si>
  <si>
    <r>
      <t xml:space="preserve"> </t>
    </r>
    <r>
      <rPr>
        <sz val="11"/>
        <color indexed="8"/>
        <rFont val="Calibri"/>
        <family val="2"/>
      </rPr>
      <t xml:space="preserve">19.0 </t>
    </r>
    <r>
      <rPr>
        <sz val="11"/>
        <rFont val="Calibri"/>
        <family val="2"/>
      </rPr>
      <t xml:space="preserve"> </t>
    </r>
  </si>
  <si>
    <r>
      <t xml:space="preserve"> </t>
    </r>
    <r>
      <rPr>
        <sz val="11"/>
        <color indexed="8"/>
        <rFont val="Calibri"/>
        <family val="2"/>
      </rPr>
      <t xml:space="preserve">9.5 </t>
    </r>
    <r>
      <rPr>
        <sz val="11"/>
        <rFont val="Calibri"/>
        <family val="2"/>
      </rPr>
      <t xml:space="preserve"> </t>
    </r>
  </si>
  <si>
    <r>
      <t xml:space="preserve"> </t>
    </r>
    <r>
      <rPr>
        <sz val="11"/>
        <color indexed="8"/>
        <rFont val="Calibri"/>
        <family val="2"/>
      </rPr>
      <t xml:space="preserve">246 </t>
    </r>
    <r>
      <rPr>
        <sz val="11"/>
        <rFont val="Calibri"/>
        <family val="2"/>
      </rPr>
      <t xml:space="preserve"> </t>
    </r>
  </si>
  <si>
    <r>
      <t xml:space="preserve"> </t>
    </r>
    <r>
      <rPr>
        <sz val="11"/>
        <color indexed="8"/>
        <rFont val="Calibri"/>
        <family val="2"/>
      </rPr>
      <t xml:space="preserve">104 </t>
    </r>
    <r>
      <rPr>
        <sz val="11"/>
        <rFont val="Calibri"/>
        <family val="2"/>
      </rPr>
      <t xml:space="preserve"> </t>
    </r>
  </si>
  <si>
    <r>
      <t xml:space="preserve"> </t>
    </r>
    <r>
      <rPr>
        <b/>
        <sz val="11"/>
        <color indexed="8"/>
        <rFont val="Calibri"/>
        <family val="2"/>
      </rPr>
      <t xml:space="preserve">52.0 </t>
    </r>
    <r>
      <rPr>
        <sz val="11"/>
        <rFont val="Calibri"/>
        <family val="2"/>
      </rPr>
      <t xml:space="preserve"> </t>
    </r>
  </si>
  <si>
    <r>
      <t xml:space="preserve"> </t>
    </r>
    <r>
      <rPr>
        <sz val="11"/>
        <color indexed="8"/>
        <rFont val="Calibri"/>
        <family val="2"/>
      </rPr>
      <t xml:space="preserve">41.6 </t>
    </r>
    <r>
      <rPr>
        <sz val="11"/>
        <rFont val="Calibri"/>
        <family val="2"/>
      </rPr>
      <t xml:space="preserve"> </t>
    </r>
  </si>
  <si>
    <r>
      <t xml:space="preserve"> </t>
    </r>
    <r>
      <rPr>
        <sz val="11"/>
        <color indexed="8"/>
        <rFont val="Calibri"/>
        <family val="2"/>
      </rPr>
      <t xml:space="preserve">31.2 </t>
    </r>
    <r>
      <rPr>
        <sz val="11"/>
        <rFont val="Calibri"/>
        <family val="2"/>
      </rPr>
      <t xml:space="preserve"> </t>
    </r>
  </si>
  <si>
    <r>
      <t xml:space="preserve"> </t>
    </r>
    <r>
      <rPr>
        <sz val="11"/>
        <color indexed="8"/>
        <rFont val="Calibri"/>
        <family val="2"/>
      </rPr>
      <t xml:space="preserve">20.8 </t>
    </r>
    <r>
      <rPr>
        <sz val="11"/>
        <rFont val="Calibri"/>
        <family val="2"/>
      </rPr>
      <t xml:space="preserve"> </t>
    </r>
  </si>
  <si>
    <r>
      <t xml:space="preserve"> </t>
    </r>
    <r>
      <rPr>
        <sz val="11"/>
        <color indexed="8"/>
        <rFont val="Calibri"/>
        <family val="2"/>
      </rPr>
      <t xml:space="preserve">10.4 </t>
    </r>
    <r>
      <rPr>
        <sz val="11"/>
        <rFont val="Calibri"/>
        <family val="2"/>
      </rPr>
      <t xml:space="preserve"> </t>
    </r>
  </si>
  <si>
    <r>
      <t xml:space="preserve"> </t>
    </r>
    <r>
      <rPr>
        <sz val="11"/>
        <color indexed="8"/>
        <rFont val="Calibri"/>
        <family val="2"/>
      </rPr>
      <t xml:space="preserve">136 </t>
    </r>
    <r>
      <rPr>
        <sz val="11"/>
        <rFont val="Calibri"/>
        <family val="2"/>
      </rPr>
      <t xml:space="preserve"> </t>
    </r>
  </si>
  <si>
    <r>
      <t xml:space="preserve"> </t>
    </r>
    <r>
      <rPr>
        <sz val="11"/>
        <color indexed="8"/>
        <rFont val="Calibri"/>
        <family val="2"/>
      </rPr>
      <t xml:space="preserve">55% </t>
    </r>
    <r>
      <rPr>
        <sz val="11"/>
        <rFont val="Calibri"/>
        <family val="2"/>
      </rPr>
      <t xml:space="preserve"> </t>
    </r>
  </si>
  <si>
    <r>
      <t xml:space="preserve"> </t>
    </r>
    <r>
      <rPr>
        <sz val="11"/>
        <color indexed="8"/>
        <rFont val="Calibri"/>
        <family val="2"/>
      </rPr>
      <t xml:space="preserve">65 </t>
    </r>
    <r>
      <rPr>
        <sz val="11"/>
        <rFont val="Calibri"/>
        <family val="2"/>
      </rPr>
      <t xml:space="preserve"> </t>
    </r>
  </si>
  <si>
    <r>
      <t xml:space="preserve"> </t>
    </r>
    <r>
      <rPr>
        <b/>
        <sz val="11"/>
        <color indexed="8"/>
        <rFont val="Calibri"/>
        <family val="2"/>
      </rPr>
      <t xml:space="preserve">32.5 </t>
    </r>
    <r>
      <rPr>
        <sz val="11"/>
        <rFont val="Calibri"/>
        <family val="2"/>
      </rPr>
      <t xml:space="preserve"> </t>
    </r>
  </si>
  <si>
    <r>
      <t xml:space="preserve"> </t>
    </r>
    <r>
      <rPr>
        <sz val="11"/>
        <color indexed="8"/>
        <rFont val="Calibri"/>
        <family val="2"/>
      </rPr>
      <t xml:space="preserve">26.0 </t>
    </r>
    <r>
      <rPr>
        <sz val="11"/>
        <rFont val="Calibri"/>
        <family val="2"/>
      </rPr>
      <t xml:space="preserve"> </t>
    </r>
  </si>
  <si>
    <r>
      <t xml:space="preserve"> </t>
    </r>
    <r>
      <rPr>
        <sz val="11"/>
        <color indexed="8"/>
        <rFont val="Calibri"/>
        <family val="2"/>
      </rPr>
      <t xml:space="preserve">19.5 </t>
    </r>
    <r>
      <rPr>
        <sz val="11"/>
        <rFont val="Calibri"/>
        <family val="2"/>
      </rPr>
      <t xml:space="preserve"> </t>
    </r>
  </si>
  <si>
    <r>
      <t xml:space="preserve"> </t>
    </r>
    <r>
      <rPr>
        <sz val="11"/>
        <color indexed="8"/>
        <rFont val="Calibri"/>
        <family val="2"/>
      </rPr>
      <t xml:space="preserve">13.0 </t>
    </r>
    <r>
      <rPr>
        <sz val="11"/>
        <rFont val="Calibri"/>
        <family val="2"/>
      </rPr>
      <t xml:space="preserve"> </t>
    </r>
  </si>
  <si>
    <r>
      <t xml:space="preserve"> </t>
    </r>
    <r>
      <rPr>
        <sz val="11"/>
        <color indexed="8"/>
        <rFont val="Calibri"/>
        <family val="2"/>
      </rPr>
      <t xml:space="preserve">6.5 </t>
    </r>
    <r>
      <rPr>
        <sz val="11"/>
        <rFont val="Calibri"/>
        <family val="2"/>
      </rPr>
      <t xml:space="preserve"> </t>
    </r>
  </si>
  <si>
    <r>
      <t xml:space="preserve"> </t>
    </r>
    <r>
      <rPr>
        <sz val="11"/>
        <color indexed="8"/>
        <rFont val="Calibri"/>
        <family val="2"/>
      </rPr>
      <t xml:space="preserve">102 </t>
    </r>
    <r>
      <rPr>
        <sz val="11"/>
        <rFont val="Calibri"/>
        <family val="2"/>
      </rPr>
      <t xml:space="preserve"> </t>
    </r>
  </si>
  <si>
    <r>
      <t xml:space="preserve"> </t>
    </r>
    <r>
      <rPr>
        <sz val="11"/>
        <color indexed="8"/>
        <rFont val="Calibri"/>
        <family val="2"/>
      </rPr>
      <t xml:space="preserve">52 </t>
    </r>
    <r>
      <rPr>
        <sz val="11"/>
        <rFont val="Calibri"/>
        <family val="2"/>
      </rPr>
      <t xml:space="preserve"> </t>
    </r>
  </si>
  <si>
    <r>
      <t xml:space="preserve"> </t>
    </r>
    <r>
      <rPr>
        <b/>
        <sz val="11"/>
        <color indexed="8"/>
        <rFont val="Calibri"/>
        <family val="2"/>
      </rPr>
      <t xml:space="preserve">26.0 </t>
    </r>
    <r>
      <rPr>
        <sz val="11"/>
        <rFont val="Calibri"/>
        <family val="2"/>
      </rPr>
      <t xml:space="preserve"> </t>
    </r>
  </si>
  <si>
    <r>
      <t xml:space="preserve"> </t>
    </r>
    <r>
      <rPr>
        <sz val="11"/>
        <color indexed="8"/>
        <rFont val="Calibri"/>
        <family val="2"/>
      </rPr>
      <t xml:space="preserve">15.6 </t>
    </r>
    <r>
      <rPr>
        <sz val="11"/>
        <rFont val="Calibri"/>
        <family val="2"/>
      </rPr>
      <t xml:space="preserve"> </t>
    </r>
  </si>
  <si>
    <r>
      <t xml:space="preserve"> </t>
    </r>
    <r>
      <rPr>
        <sz val="11"/>
        <color indexed="8"/>
        <rFont val="Calibri"/>
        <family val="2"/>
      </rPr>
      <t xml:space="preserve">5.2 </t>
    </r>
    <r>
      <rPr>
        <sz val="11"/>
        <rFont val="Calibri"/>
        <family val="2"/>
      </rPr>
      <t xml:space="preserve"> </t>
    </r>
  </si>
  <si>
    <r>
      <t xml:space="preserve"> </t>
    </r>
    <r>
      <rPr>
        <sz val="11"/>
        <color indexed="8"/>
        <rFont val="Calibri"/>
        <family val="2"/>
      </rPr>
      <t xml:space="preserve">189 </t>
    </r>
    <r>
      <rPr>
        <sz val="11"/>
        <rFont val="Calibri"/>
        <family val="2"/>
      </rPr>
      <t xml:space="preserve"> </t>
    </r>
  </si>
  <si>
    <r>
      <t xml:space="preserve"> </t>
    </r>
    <r>
      <rPr>
        <sz val="11"/>
        <color indexed="8"/>
        <rFont val="Calibri"/>
        <family val="2"/>
      </rPr>
      <t xml:space="preserve">90 </t>
    </r>
    <r>
      <rPr>
        <sz val="11"/>
        <rFont val="Calibri"/>
        <family val="2"/>
      </rPr>
      <t xml:space="preserve"> </t>
    </r>
  </si>
  <si>
    <r>
      <t xml:space="preserve"> </t>
    </r>
    <r>
      <rPr>
        <b/>
        <sz val="11"/>
        <color indexed="8"/>
        <rFont val="Calibri"/>
        <family val="2"/>
      </rPr>
      <t xml:space="preserve">45.0 </t>
    </r>
    <r>
      <rPr>
        <sz val="11"/>
        <rFont val="Calibri"/>
        <family val="2"/>
      </rPr>
      <t xml:space="preserve"> </t>
    </r>
  </si>
  <si>
    <r>
      <t xml:space="preserve"> </t>
    </r>
    <r>
      <rPr>
        <sz val="11"/>
        <color indexed="8"/>
        <rFont val="Calibri"/>
        <family val="2"/>
      </rPr>
      <t xml:space="preserve">27.0 </t>
    </r>
    <r>
      <rPr>
        <sz val="11"/>
        <rFont val="Calibri"/>
        <family val="2"/>
      </rPr>
      <t xml:space="preserve"> </t>
    </r>
  </si>
  <si>
    <r>
      <t xml:space="preserve"> </t>
    </r>
    <r>
      <rPr>
        <sz val="11"/>
        <color indexed="8"/>
        <rFont val="Calibri"/>
        <family val="2"/>
      </rPr>
      <t xml:space="preserve">18.0 </t>
    </r>
    <r>
      <rPr>
        <sz val="11"/>
        <rFont val="Calibri"/>
        <family val="2"/>
      </rPr>
      <t xml:space="preserve"> </t>
    </r>
  </si>
  <si>
    <r>
      <t xml:space="preserve"> </t>
    </r>
    <r>
      <rPr>
        <sz val="11"/>
        <color indexed="8"/>
        <rFont val="Calibri"/>
        <family val="2"/>
      </rPr>
      <t xml:space="preserve">9.0 </t>
    </r>
    <r>
      <rPr>
        <sz val="11"/>
        <rFont val="Calibri"/>
        <family val="2"/>
      </rPr>
      <t xml:space="preserve"> </t>
    </r>
  </si>
  <si>
    <r>
      <t xml:space="preserve"> </t>
    </r>
    <r>
      <rPr>
        <sz val="11"/>
        <color indexed="8"/>
        <rFont val="Calibri"/>
        <family val="2"/>
      </rPr>
      <t xml:space="preserve">157 </t>
    </r>
    <r>
      <rPr>
        <sz val="11"/>
        <rFont val="Calibri"/>
        <family val="2"/>
      </rPr>
      <t xml:space="preserve"> </t>
    </r>
  </si>
  <si>
    <r>
      <t xml:space="preserve"> </t>
    </r>
    <r>
      <rPr>
        <sz val="11"/>
        <color indexed="8"/>
        <rFont val="Calibri"/>
        <family val="2"/>
      </rPr>
      <t xml:space="preserve">56% </t>
    </r>
    <r>
      <rPr>
        <sz val="11"/>
        <rFont val="Calibri"/>
        <family val="2"/>
      </rPr>
      <t xml:space="preserve"> </t>
    </r>
  </si>
  <si>
    <r>
      <t xml:space="preserve"> </t>
    </r>
    <r>
      <rPr>
        <sz val="11"/>
        <color indexed="8"/>
        <rFont val="Calibri"/>
        <family val="2"/>
      </rPr>
      <t xml:space="preserve">78 </t>
    </r>
    <r>
      <rPr>
        <sz val="11"/>
        <rFont val="Calibri"/>
        <family val="2"/>
      </rPr>
      <t xml:space="preserve"> </t>
    </r>
  </si>
  <si>
    <r>
      <t xml:space="preserve"> </t>
    </r>
    <r>
      <rPr>
        <b/>
        <sz val="11"/>
        <color indexed="8"/>
        <rFont val="Calibri"/>
        <family val="2"/>
      </rPr>
      <t xml:space="preserve">39.0 </t>
    </r>
    <r>
      <rPr>
        <sz val="11"/>
        <rFont val="Calibri"/>
        <family val="2"/>
      </rPr>
      <t xml:space="preserve"> </t>
    </r>
  </si>
  <si>
    <r>
      <t xml:space="preserve"> </t>
    </r>
    <r>
      <rPr>
        <sz val="11"/>
        <color indexed="8"/>
        <rFont val="Calibri"/>
        <family val="2"/>
      </rPr>
      <t xml:space="preserve">23.4 </t>
    </r>
    <r>
      <rPr>
        <sz val="11"/>
        <rFont val="Calibri"/>
        <family val="2"/>
      </rPr>
      <t xml:space="preserve"> </t>
    </r>
  </si>
  <si>
    <r>
      <t xml:space="preserve"> </t>
    </r>
    <r>
      <rPr>
        <sz val="11"/>
        <color indexed="8"/>
        <rFont val="Calibri"/>
        <family val="2"/>
      </rPr>
      <t xml:space="preserve">7.8 </t>
    </r>
    <r>
      <rPr>
        <sz val="11"/>
        <rFont val="Calibri"/>
        <family val="2"/>
      </rPr>
      <t xml:space="preserve"> </t>
    </r>
  </si>
  <si>
    <r>
      <t xml:space="preserve"> </t>
    </r>
    <r>
      <rPr>
        <sz val="11"/>
        <color indexed="8"/>
        <rFont val="Calibri"/>
        <family val="2"/>
      </rPr>
      <t>150</t>
    </r>
    <r>
      <rPr>
        <sz val="11"/>
        <rFont val="Calibri"/>
        <family val="2"/>
      </rPr>
      <t xml:space="preserve"> </t>
    </r>
  </si>
  <si>
    <r>
      <t xml:space="preserve"> </t>
    </r>
    <r>
      <rPr>
        <sz val="11"/>
        <color indexed="8"/>
        <rFont val="Calibri"/>
        <family val="2"/>
      </rPr>
      <t>63%</t>
    </r>
    <r>
      <rPr>
        <sz val="11"/>
        <rFont val="Calibri"/>
        <family val="2"/>
      </rPr>
      <t xml:space="preserve"> </t>
    </r>
  </si>
  <si>
    <r>
      <t xml:space="preserve"> </t>
    </r>
    <r>
      <rPr>
        <sz val="11"/>
        <color indexed="8"/>
        <rFont val="Calibri"/>
        <family val="2"/>
      </rPr>
      <t>77</t>
    </r>
    <r>
      <rPr>
        <sz val="11"/>
        <rFont val="Calibri"/>
        <family val="2"/>
      </rPr>
      <t xml:space="preserve"> </t>
    </r>
  </si>
  <si>
    <r>
      <t xml:space="preserve"> </t>
    </r>
    <r>
      <rPr>
        <b/>
        <sz val="11"/>
        <color indexed="8"/>
        <rFont val="Calibri"/>
        <family val="2"/>
      </rPr>
      <t xml:space="preserve">38.5 </t>
    </r>
    <r>
      <rPr>
        <sz val="11"/>
        <rFont val="Calibri"/>
        <family val="2"/>
      </rPr>
      <t xml:space="preserve"> </t>
    </r>
  </si>
  <si>
    <r>
      <t xml:space="preserve"> </t>
    </r>
    <r>
      <rPr>
        <sz val="11"/>
        <color indexed="8"/>
        <rFont val="Calibri"/>
        <family val="2"/>
      </rPr>
      <t>30.8</t>
    </r>
    <r>
      <rPr>
        <sz val="11"/>
        <rFont val="Calibri"/>
        <family val="2"/>
      </rPr>
      <t xml:space="preserve"> </t>
    </r>
  </si>
  <si>
    <r>
      <t xml:space="preserve"> </t>
    </r>
    <r>
      <rPr>
        <sz val="11"/>
        <color indexed="8"/>
        <rFont val="Calibri"/>
        <family val="2"/>
      </rPr>
      <t>23.1</t>
    </r>
    <r>
      <rPr>
        <sz val="11"/>
        <rFont val="Calibri"/>
        <family val="2"/>
      </rPr>
      <t xml:space="preserve"> </t>
    </r>
  </si>
  <si>
    <r>
      <t xml:space="preserve"> </t>
    </r>
    <r>
      <rPr>
        <sz val="11"/>
        <color indexed="8"/>
        <rFont val="Calibri"/>
        <family val="2"/>
      </rPr>
      <t>15.4</t>
    </r>
    <r>
      <rPr>
        <sz val="11"/>
        <rFont val="Calibri"/>
        <family val="2"/>
      </rPr>
      <t xml:space="preserve"> </t>
    </r>
  </si>
  <si>
    <r>
      <t xml:space="preserve"> </t>
    </r>
    <r>
      <rPr>
        <sz val="11"/>
        <color indexed="8"/>
        <rFont val="Calibri"/>
        <family val="2"/>
      </rPr>
      <t>7.7</t>
    </r>
    <r>
      <rPr>
        <sz val="11"/>
        <rFont val="Calibri"/>
        <family val="2"/>
      </rPr>
      <t xml:space="preserve"> </t>
    </r>
  </si>
  <si>
    <r>
      <t xml:space="preserve"> </t>
    </r>
    <r>
      <rPr>
        <sz val="11"/>
        <color indexed="8"/>
        <rFont val="Calibri"/>
        <family val="2"/>
      </rPr>
      <t>56</t>
    </r>
    <r>
      <rPr>
        <sz val="11"/>
        <rFont val="Calibri"/>
        <family val="2"/>
      </rPr>
      <t xml:space="preserve"> </t>
    </r>
  </si>
  <si>
    <r>
      <t xml:space="preserve"> </t>
    </r>
    <r>
      <rPr>
        <sz val="11"/>
        <color indexed="8"/>
        <rFont val="Calibri"/>
        <family val="2"/>
      </rPr>
      <t>56%</t>
    </r>
    <r>
      <rPr>
        <sz val="11"/>
        <rFont val="Calibri"/>
        <family val="2"/>
      </rPr>
      <t xml:space="preserve"> </t>
    </r>
  </si>
  <si>
    <r>
      <t xml:space="preserve"> </t>
    </r>
    <r>
      <rPr>
        <sz val="11"/>
        <color indexed="8"/>
        <rFont val="Calibri"/>
        <family val="2"/>
      </rPr>
      <t>25</t>
    </r>
    <r>
      <rPr>
        <sz val="11"/>
        <rFont val="Calibri"/>
        <family val="2"/>
      </rPr>
      <t xml:space="preserve"> </t>
    </r>
  </si>
  <si>
    <r>
      <t xml:space="preserve"> </t>
    </r>
    <r>
      <rPr>
        <b/>
        <sz val="11"/>
        <color indexed="8"/>
        <rFont val="Calibri"/>
        <family val="2"/>
      </rPr>
      <t xml:space="preserve">12.5 </t>
    </r>
    <r>
      <rPr>
        <sz val="11"/>
        <rFont val="Calibri"/>
        <family val="2"/>
      </rPr>
      <t xml:space="preserve"> </t>
    </r>
  </si>
  <si>
    <r>
      <t xml:space="preserve"> </t>
    </r>
    <r>
      <rPr>
        <sz val="11"/>
        <color indexed="8"/>
        <rFont val="Calibri"/>
        <family val="2"/>
      </rPr>
      <t>10.0</t>
    </r>
    <r>
      <rPr>
        <sz val="11"/>
        <rFont val="Calibri"/>
        <family val="2"/>
      </rPr>
      <t xml:space="preserve"> </t>
    </r>
  </si>
  <si>
    <r>
      <t xml:space="preserve"> </t>
    </r>
    <r>
      <rPr>
        <sz val="11"/>
        <color indexed="8"/>
        <rFont val="Calibri"/>
        <family val="2"/>
      </rPr>
      <t>7.5</t>
    </r>
    <r>
      <rPr>
        <sz val="11"/>
        <rFont val="Calibri"/>
        <family val="2"/>
      </rPr>
      <t xml:space="preserve"> </t>
    </r>
  </si>
  <si>
    <r>
      <t xml:space="preserve"> </t>
    </r>
    <r>
      <rPr>
        <sz val="11"/>
        <color indexed="8"/>
        <rFont val="Calibri"/>
        <family val="2"/>
      </rPr>
      <t>5.0</t>
    </r>
    <r>
      <rPr>
        <sz val="11"/>
        <rFont val="Calibri"/>
        <family val="2"/>
      </rPr>
      <t xml:space="preserve"> </t>
    </r>
  </si>
  <si>
    <r>
      <t xml:space="preserve"> </t>
    </r>
    <r>
      <rPr>
        <sz val="11"/>
        <color indexed="8"/>
        <rFont val="Calibri"/>
        <family val="2"/>
      </rPr>
      <t>2.5</t>
    </r>
    <r>
      <rPr>
        <sz val="11"/>
        <rFont val="Calibri"/>
        <family val="2"/>
      </rPr>
      <t xml:space="preserve"> </t>
    </r>
  </si>
  <si>
    <r>
      <t xml:space="preserve"> </t>
    </r>
    <r>
      <rPr>
        <sz val="11"/>
        <color indexed="8"/>
        <rFont val="Calibri"/>
        <family val="2"/>
      </rPr>
      <t>12</t>
    </r>
    <r>
      <rPr>
        <sz val="11"/>
        <rFont val="Calibri"/>
        <family val="2"/>
      </rPr>
      <t xml:space="preserve"> </t>
    </r>
  </si>
  <si>
    <r>
      <t xml:space="preserve"> </t>
    </r>
    <r>
      <rPr>
        <sz val="11"/>
        <color indexed="8"/>
        <rFont val="Calibri"/>
        <family val="2"/>
      </rPr>
      <t>44%</t>
    </r>
    <r>
      <rPr>
        <sz val="11"/>
        <rFont val="Calibri"/>
        <family val="2"/>
      </rPr>
      <t xml:space="preserve"> </t>
    </r>
  </si>
  <si>
    <r>
      <t xml:space="preserve"> </t>
    </r>
    <r>
      <rPr>
        <sz val="11"/>
        <color indexed="8"/>
        <rFont val="Calibri"/>
        <family val="2"/>
      </rPr>
      <t>4</t>
    </r>
    <r>
      <rPr>
        <sz val="11"/>
        <rFont val="Calibri"/>
        <family val="2"/>
      </rPr>
      <t xml:space="preserve"> </t>
    </r>
  </si>
  <si>
    <r>
      <t xml:space="preserve"> </t>
    </r>
    <r>
      <rPr>
        <b/>
        <sz val="11"/>
        <color indexed="8"/>
        <rFont val="Calibri"/>
        <family val="2"/>
      </rPr>
      <t xml:space="preserve">2.0 </t>
    </r>
    <r>
      <rPr>
        <sz val="11"/>
        <rFont val="Calibri"/>
        <family val="2"/>
      </rPr>
      <t xml:space="preserve"> </t>
    </r>
  </si>
  <si>
    <r>
      <t xml:space="preserve"> </t>
    </r>
    <r>
      <rPr>
        <sz val="11"/>
        <color indexed="8"/>
        <rFont val="Calibri"/>
        <family val="2"/>
      </rPr>
      <t>1.6</t>
    </r>
    <r>
      <rPr>
        <sz val="11"/>
        <rFont val="Calibri"/>
        <family val="2"/>
      </rPr>
      <t xml:space="preserve"> </t>
    </r>
  </si>
  <si>
    <r>
      <t xml:space="preserve"> </t>
    </r>
    <r>
      <rPr>
        <sz val="11"/>
        <color indexed="8"/>
        <rFont val="Calibri"/>
        <family val="2"/>
      </rPr>
      <t>1.2</t>
    </r>
    <r>
      <rPr>
        <sz val="11"/>
        <rFont val="Calibri"/>
        <family val="2"/>
      </rPr>
      <t xml:space="preserve"> </t>
    </r>
  </si>
  <si>
    <r>
      <t xml:space="preserve"> </t>
    </r>
    <r>
      <rPr>
        <sz val="11"/>
        <color indexed="8"/>
        <rFont val="Calibri"/>
        <family val="2"/>
      </rPr>
      <t>0.8</t>
    </r>
    <r>
      <rPr>
        <sz val="11"/>
        <rFont val="Calibri"/>
        <family val="2"/>
      </rPr>
      <t xml:space="preserve"> </t>
    </r>
  </si>
  <si>
    <r>
      <t xml:space="preserve"> </t>
    </r>
    <r>
      <rPr>
        <sz val="11"/>
        <color indexed="8"/>
        <rFont val="Calibri"/>
        <family val="2"/>
      </rPr>
      <t>0.4</t>
    </r>
    <r>
      <rPr>
        <sz val="11"/>
        <rFont val="Calibri"/>
        <family val="2"/>
      </rPr>
      <t xml:space="preserve"> </t>
    </r>
  </si>
  <si>
    <r>
      <t xml:space="preserve"> </t>
    </r>
    <r>
      <rPr>
        <sz val="11"/>
        <color indexed="8"/>
        <rFont val="Calibri"/>
        <family val="2"/>
      </rPr>
      <t>1</t>
    </r>
    <r>
      <rPr>
        <sz val="11"/>
        <rFont val="Calibri"/>
        <family val="2"/>
      </rPr>
      <t xml:space="preserve"> </t>
    </r>
  </si>
  <si>
    <r>
      <t xml:space="preserve"> </t>
    </r>
    <r>
      <rPr>
        <b/>
        <sz val="11"/>
        <color indexed="8"/>
        <rFont val="Calibri"/>
        <family val="2"/>
      </rPr>
      <t xml:space="preserve">0.5 </t>
    </r>
    <r>
      <rPr>
        <sz val="11"/>
        <rFont val="Calibri"/>
        <family val="2"/>
      </rPr>
      <t xml:space="preserve"> </t>
    </r>
  </si>
  <si>
    <r>
      <t xml:space="preserve"> </t>
    </r>
    <r>
      <rPr>
        <sz val="11"/>
        <color indexed="8"/>
        <rFont val="Calibri"/>
        <family val="2"/>
      </rPr>
      <t>0.3</t>
    </r>
    <r>
      <rPr>
        <sz val="11"/>
        <rFont val="Calibri"/>
        <family val="2"/>
      </rPr>
      <t xml:space="preserve"> </t>
    </r>
  </si>
  <si>
    <r>
      <t xml:space="preserve"> </t>
    </r>
    <r>
      <rPr>
        <sz val="11"/>
        <color indexed="8"/>
        <rFont val="Calibri"/>
        <family val="2"/>
      </rPr>
      <t>0.2</t>
    </r>
    <r>
      <rPr>
        <sz val="11"/>
        <rFont val="Calibri"/>
        <family val="2"/>
      </rPr>
      <t xml:space="preserve"> </t>
    </r>
  </si>
  <si>
    <r>
      <t xml:space="preserve"> </t>
    </r>
    <r>
      <rPr>
        <sz val="11"/>
        <color indexed="8"/>
        <rFont val="Calibri"/>
        <family val="2"/>
      </rPr>
      <t>0.1</t>
    </r>
    <r>
      <rPr>
        <sz val="11"/>
        <rFont val="Calibri"/>
        <family val="2"/>
      </rPr>
      <t xml:space="preserve"> </t>
    </r>
  </si>
  <si>
    <r>
      <t xml:space="preserve"> </t>
    </r>
    <r>
      <rPr>
        <sz val="11"/>
        <color indexed="8"/>
        <rFont val="Calibri"/>
        <family val="2"/>
      </rPr>
      <t>90</t>
    </r>
    <r>
      <rPr>
        <sz val="11"/>
        <rFont val="Calibri"/>
        <family val="2"/>
      </rPr>
      <t xml:space="preserve"> </t>
    </r>
  </si>
  <si>
    <r>
      <t xml:space="preserve"> </t>
    </r>
    <r>
      <rPr>
        <sz val="11"/>
        <color indexed="8"/>
        <rFont val="Calibri"/>
        <family val="2"/>
      </rPr>
      <t>61%</t>
    </r>
    <r>
      <rPr>
        <sz val="11"/>
        <rFont val="Calibri"/>
        <family val="2"/>
      </rPr>
      <t xml:space="preserve"> </t>
    </r>
  </si>
  <si>
    <r>
      <t xml:space="preserve"> </t>
    </r>
    <r>
      <rPr>
        <sz val="11"/>
        <color indexed="8"/>
        <rFont val="Calibri"/>
        <family val="2"/>
      </rPr>
      <t>44</t>
    </r>
    <r>
      <rPr>
        <sz val="11"/>
        <rFont val="Calibri"/>
        <family val="2"/>
      </rPr>
      <t xml:space="preserve"> </t>
    </r>
  </si>
  <si>
    <r>
      <t xml:space="preserve"> </t>
    </r>
    <r>
      <rPr>
        <b/>
        <sz val="11"/>
        <color indexed="8"/>
        <rFont val="Calibri"/>
        <family val="2"/>
      </rPr>
      <t xml:space="preserve">22.0 </t>
    </r>
    <r>
      <rPr>
        <sz val="11"/>
        <rFont val="Calibri"/>
        <family val="2"/>
      </rPr>
      <t xml:space="preserve"> </t>
    </r>
  </si>
  <si>
    <r>
      <t xml:space="preserve"> </t>
    </r>
    <r>
      <rPr>
        <sz val="11"/>
        <color indexed="8"/>
        <rFont val="Calibri"/>
        <family val="2"/>
      </rPr>
      <t>17.6</t>
    </r>
    <r>
      <rPr>
        <sz val="11"/>
        <rFont val="Calibri"/>
        <family val="2"/>
      </rPr>
      <t xml:space="preserve"> </t>
    </r>
  </si>
  <si>
    <r>
      <t xml:space="preserve"> </t>
    </r>
    <r>
      <rPr>
        <sz val="11"/>
        <color indexed="8"/>
        <rFont val="Calibri"/>
        <family val="2"/>
      </rPr>
      <t>13.2</t>
    </r>
    <r>
      <rPr>
        <sz val="11"/>
        <rFont val="Calibri"/>
        <family val="2"/>
      </rPr>
      <t xml:space="preserve"> </t>
    </r>
  </si>
  <si>
    <r>
      <t xml:space="preserve"> </t>
    </r>
    <r>
      <rPr>
        <sz val="11"/>
        <color indexed="8"/>
        <rFont val="Calibri"/>
        <family val="2"/>
      </rPr>
      <t>8.8</t>
    </r>
    <r>
      <rPr>
        <sz val="11"/>
        <rFont val="Calibri"/>
        <family val="2"/>
      </rPr>
      <t xml:space="preserve"> </t>
    </r>
  </si>
  <si>
    <r>
      <t xml:space="preserve"> </t>
    </r>
    <r>
      <rPr>
        <sz val="11"/>
        <color indexed="8"/>
        <rFont val="Calibri"/>
        <family val="2"/>
      </rPr>
      <t>4.4</t>
    </r>
    <r>
      <rPr>
        <sz val="11"/>
        <rFont val="Calibri"/>
        <family val="2"/>
      </rPr>
      <t xml:space="preserve"> </t>
    </r>
  </si>
  <si>
    <r>
      <t xml:space="preserve"> </t>
    </r>
    <r>
      <rPr>
        <sz val="11"/>
        <color indexed="8"/>
        <rFont val="Calibri"/>
        <family val="2"/>
      </rPr>
      <t>83</t>
    </r>
    <r>
      <rPr>
        <sz val="11"/>
        <rFont val="Calibri"/>
        <family val="2"/>
      </rPr>
      <t xml:space="preserve"> </t>
    </r>
  </si>
  <si>
    <r>
      <t xml:space="preserve"> </t>
    </r>
    <r>
      <rPr>
        <sz val="11"/>
        <color indexed="8"/>
        <rFont val="Calibri"/>
        <family val="2"/>
      </rPr>
      <t>52%</t>
    </r>
    <r>
      <rPr>
        <sz val="11"/>
        <rFont val="Calibri"/>
        <family val="2"/>
      </rPr>
      <t xml:space="preserve"> </t>
    </r>
  </si>
  <si>
    <r>
      <t xml:space="preserve"> </t>
    </r>
    <r>
      <rPr>
        <sz val="11"/>
        <color indexed="8"/>
        <rFont val="Calibri"/>
        <family val="2"/>
      </rPr>
      <t>46</t>
    </r>
    <r>
      <rPr>
        <sz val="11"/>
        <rFont val="Calibri"/>
        <family val="2"/>
      </rPr>
      <t xml:space="preserve"> </t>
    </r>
  </si>
  <si>
    <r>
      <t xml:space="preserve"> </t>
    </r>
    <r>
      <rPr>
        <b/>
        <sz val="11"/>
        <color indexed="8"/>
        <rFont val="Calibri"/>
        <family val="2"/>
      </rPr>
      <t xml:space="preserve">23.0 </t>
    </r>
    <r>
      <rPr>
        <sz val="11"/>
        <rFont val="Calibri"/>
        <family val="2"/>
      </rPr>
      <t xml:space="preserve"> </t>
    </r>
  </si>
  <si>
    <r>
      <t xml:space="preserve"> </t>
    </r>
    <r>
      <rPr>
        <sz val="11"/>
        <color indexed="8"/>
        <rFont val="Calibri"/>
        <family val="2"/>
      </rPr>
      <t>18.4</t>
    </r>
    <r>
      <rPr>
        <sz val="11"/>
        <rFont val="Calibri"/>
        <family val="2"/>
      </rPr>
      <t xml:space="preserve"> </t>
    </r>
  </si>
  <si>
    <r>
      <t xml:space="preserve"> </t>
    </r>
    <r>
      <rPr>
        <sz val="11"/>
        <color indexed="8"/>
        <rFont val="Calibri"/>
        <family val="2"/>
      </rPr>
      <t>13.8</t>
    </r>
    <r>
      <rPr>
        <sz val="11"/>
        <rFont val="Calibri"/>
        <family val="2"/>
      </rPr>
      <t xml:space="preserve"> </t>
    </r>
  </si>
  <si>
    <r>
      <t xml:space="preserve"> </t>
    </r>
    <r>
      <rPr>
        <sz val="11"/>
        <color indexed="8"/>
        <rFont val="Calibri"/>
        <family val="2"/>
      </rPr>
      <t>9.2</t>
    </r>
    <r>
      <rPr>
        <sz val="11"/>
        <rFont val="Calibri"/>
        <family val="2"/>
      </rPr>
      <t xml:space="preserve"> </t>
    </r>
  </si>
  <si>
    <r>
      <t xml:space="preserve"> </t>
    </r>
    <r>
      <rPr>
        <sz val="11"/>
        <color indexed="8"/>
        <rFont val="Calibri"/>
        <family val="2"/>
      </rPr>
      <t>4.6</t>
    </r>
    <r>
      <rPr>
        <sz val="11"/>
        <rFont val="Calibri"/>
        <family val="2"/>
      </rPr>
      <t xml:space="preserve"> </t>
    </r>
  </si>
  <si>
    <r>
      <t xml:space="preserve"> </t>
    </r>
    <r>
      <rPr>
        <sz val="11"/>
        <color indexed="8"/>
        <rFont val="Calibri"/>
        <family val="2"/>
      </rPr>
      <t>191</t>
    </r>
    <r>
      <rPr>
        <sz val="11"/>
        <rFont val="Calibri"/>
        <family val="2"/>
      </rPr>
      <t xml:space="preserve"> </t>
    </r>
  </si>
  <si>
    <r>
      <t xml:space="preserve"> </t>
    </r>
    <r>
      <rPr>
        <sz val="11"/>
        <color indexed="8"/>
        <rFont val="Calibri"/>
        <family val="2"/>
      </rPr>
      <t>67%</t>
    </r>
    <r>
      <rPr>
        <sz val="11"/>
        <rFont val="Calibri"/>
        <family val="2"/>
      </rPr>
      <t xml:space="preserve"> </t>
    </r>
  </si>
  <si>
    <r>
      <t xml:space="preserve"> </t>
    </r>
    <r>
      <rPr>
        <sz val="11"/>
        <color indexed="8"/>
        <rFont val="Calibri"/>
        <family val="2"/>
      </rPr>
      <t>82</t>
    </r>
    <r>
      <rPr>
        <sz val="11"/>
        <rFont val="Calibri"/>
        <family val="2"/>
      </rPr>
      <t xml:space="preserve"> </t>
    </r>
  </si>
  <si>
    <r>
      <t xml:space="preserve"> </t>
    </r>
    <r>
      <rPr>
        <b/>
        <sz val="11"/>
        <color indexed="8"/>
        <rFont val="Calibri"/>
        <family val="2"/>
      </rPr>
      <t xml:space="preserve">41.0 </t>
    </r>
    <r>
      <rPr>
        <sz val="11"/>
        <rFont val="Calibri"/>
        <family val="2"/>
      </rPr>
      <t xml:space="preserve"> </t>
    </r>
  </si>
  <si>
    <r>
      <t xml:space="preserve"> </t>
    </r>
    <r>
      <rPr>
        <sz val="11"/>
        <color indexed="8"/>
        <rFont val="Calibri"/>
        <family val="2"/>
      </rPr>
      <t>32.8</t>
    </r>
    <r>
      <rPr>
        <sz val="11"/>
        <rFont val="Calibri"/>
        <family val="2"/>
      </rPr>
      <t xml:space="preserve"> </t>
    </r>
  </si>
  <si>
    <r>
      <t xml:space="preserve"> </t>
    </r>
    <r>
      <rPr>
        <sz val="11"/>
        <color indexed="8"/>
        <rFont val="Calibri"/>
        <family val="2"/>
      </rPr>
      <t>24.6</t>
    </r>
    <r>
      <rPr>
        <sz val="11"/>
        <rFont val="Calibri"/>
        <family val="2"/>
      </rPr>
      <t xml:space="preserve"> </t>
    </r>
  </si>
  <si>
    <r>
      <t xml:space="preserve"> </t>
    </r>
    <r>
      <rPr>
        <sz val="11"/>
        <color indexed="8"/>
        <rFont val="Calibri"/>
        <family val="2"/>
      </rPr>
      <t>16.4</t>
    </r>
    <r>
      <rPr>
        <sz val="11"/>
        <rFont val="Calibri"/>
        <family val="2"/>
      </rPr>
      <t xml:space="preserve"> </t>
    </r>
  </si>
  <si>
    <r>
      <t xml:space="preserve"> </t>
    </r>
    <r>
      <rPr>
        <sz val="11"/>
        <color indexed="8"/>
        <rFont val="Calibri"/>
        <family val="2"/>
      </rPr>
      <t>8.2</t>
    </r>
    <r>
      <rPr>
        <sz val="11"/>
        <rFont val="Calibri"/>
        <family val="2"/>
      </rPr>
      <t xml:space="preserve"> </t>
    </r>
  </si>
  <si>
    <r>
      <t xml:space="preserve"> </t>
    </r>
    <r>
      <rPr>
        <sz val="11"/>
        <color indexed="8"/>
        <rFont val="Calibri"/>
        <family val="2"/>
      </rPr>
      <t>213</t>
    </r>
    <r>
      <rPr>
        <sz val="11"/>
        <rFont val="Calibri"/>
        <family val="2"/>
      </rPr>
      <t xml:space="preserve"> </t>
    </r>
  </si>
  <si>
    <r>
      <t xml:space="preserve"> </t>
    </r>
    <r>
      <rPr>
        <sz val="11"/>
        <color indexed="8"/>
        <rFont val="Calibri"/>
        <family val="2"/>
      </rPr>
      <t>104</t>
    </r>
    <r>
      <rPr>
        <sz val="11"/>
        <rFont val="Calibri"/>
        <family val="2"/>
      </rPr>
      <t xml:space="preserve"> </t>
    </r>
  </si>
  <si>
    <r>
      <t xml:space="preserve"> </t>
    </r>
    <r>
      <rPr>
        <sz val="11"/>
        <color indexed="8"/>
        <rFont val="Calibri"/>
        <family val="2"/>
      </rPr>
      <t>41.6</t>
    </r>
    <r>
      <rPr>
        <sz val="11"/>
        <rFont val="Calibri"/>
        <family val="2"/>
      </rPr>
      <t xml:space="preserve"> </t>
    </r>
  </si>
  <si>
    <r>
      <t xml:space="preserve"> </t>
    </r>
    <r>
      <rPr>
        <sz val="11"/>
        <color indexed="8"/>
        <rFont val="Calibri"/>
        <family val="2"/>
      </rPr>
      <t>31.2</t>
    </r>
    <r>
      <rPr>
        <sz val="11"/>
        <rFont val="Calibri"/>
        <family val="2"/>
      </rPr>
      <t xml:space="preserve"> </t>
    </r>
  </si>
  <si>
    <r>
      <t xml:space="preserve"> </t>
    </r>
    <r>
      <rPr>
        <sz val="11"/>
        <color indexed="8"/>
        <rFont val="Calibri"/>
        <family val="2"/>
      </rPr>
      <t>20.8</t>
    </r>
    <r>
      <rPr>
        <sz val="11"/>
        <rFont val="Calibri"/>
        <family val="2"/>
      </rPr>
      <t xml:space="preserve"> </t>
    </r>
  </si>
  <si>
    <r>
      <t xml:space="preserve"> </t>
    </r>
    <r>
      <rPr>
        <sz val="11"/>
        <color indexed="8"/>
        <rFont val="Calibri"/>
        <family val="2"/>
      </rPr>
      <t>10.4</t>
    </r>
    <r>
      <rPr>
        <sz val="11"/>
        <rFont val="Calibri"/>
        <family val="2"/>
      </rPr>
      <t xml:space="preserve"> </t>
    </r>
  </si>
  <si>
    <t>Step 2: Energy Usage Information</t>
  </si>
  <si>
    <t>Calculate Project Energy Consumption</t>
  </si>
  <si>
    <r>
      <t>Secondary Space/Building Type</t>
    </r>
    <r>
      <rPr>
        <b/>
        <vertAlign val="superscript"/>
        <sz val="14"/>
        <rFont val="Calibri"/>
        <family val="2"/>
      </rPr>
      <t>2</t>
    </r>
  </si>
  <si>
    <r>
      <rPr>
        <b/>
        <sz val="11"/>
        <color indexed="8"/>
        <rFont val="Calibri"/>
        <family val="2"/>
      </rPr>
      <t xml:space="preserve">50% Target </t>
    </r>
    <r>
      <rPr>
        <b/>
        <sz val="11"/>
        <rFont val="Calibri"/>
        <family val="2"/>
      </rPr>
      <t xml:space="preserve"> </t>
    </r>
  </si>
  <si>
    <r>
      <t xml:space="preserve"> </t>
    </r>
    <r>
      <rPr>
        <b/>
        <sz val="11"/>
        <color indexed="8"/>
        <rFont val="Calibri"/>
        <family val="2"/>
      </rPr>
      <t xml:space="preserve">60% Target </t>
    </r>
    <r>
      <rPr>
        <b/>
        <sz val="11"/>
        <rFont val="Calibri"/>
        <family val="2"/>
      </rPr>
      <t xml:space="preserve"> </t>
    </r>
  </si>
  <si>
    <r>
      <t xml:space="preserve"> </t>
    </r>
    <r>
      <rPr>
        <b/>
        <sz val="11"/>
        <color indexed="8"/>
        <rFont val="Calibri"/>
        <family val="2"/>
      </rPr>
      <t xml:space="preserve">70% Target </t>
    </r>
    <r>
      <rPr>
        <b/>
        <sz val="11"/>
        <rFont val="Calibri"/>
        <family val="2"/>
      </rPr>
      <t xml:space="preserve"> </t>
    </r>
  </si>
  <si>
    <r>
      <t xml:space="preserve"> </t>
    </r>
    <r>
      <rPr>
        <b/>
        <sz val="11"/>
        <color indexed="8"/>
        <rFont val="Calibri"/>
        <family val="2"/>
      </rPr>
      <t xml:space="preserve">80% Target </t>
    </r>
    <r>
      <rPr>
        <b/>
        <sz val="11"/>
        <rFont val="Calibri"/>
        <family val="2"/>
      </rPr>
      <t xml:space="preserve"> </t>
    </r>
  </si>
  <si>
    <r>
      <t xml:space="preserve"> </t>
    </r>
    <r>
      <rPr>
        <b/>
        <sz val="11"/>
        <color indexed="8"/>
        <rFont val="Calibri"/>
        <family val="2"/>
      </rPr>
      <t xml:space="preserve">90% Target </t>
    </r>
    <r>
      <rPr>
        <b/>
        <sz val="11"/>
        <rFont val="Calibri"/>
        <family val="2"/>
      </rPr>
      <t xml:space="preserve"> </t>
    </r>
  </si>
  <si>
    <t>Choose Calculation Method</t>
  </si>
  <si>
    <t>Enter Energy Usage</t>
  </si>
  <si>
    <t>Project Data</t>
  </si>
  <si>
    <t>X</t>
  </si>
  <si>
    <t xml:space="preserve">    Built Project</t>
  </si>
  <si>
    <t xml:space="preserve">    Unbuilt Project</t>
  </si>
  <si>
    <t>Project Name</t>
  </si>
  <si>
    <t>Project Address</t>
  </si>
  <si>
    <t>Construction Cost</t>
  </si>
  <si>
    <t>yes/no</t>
  </si>
  <si>
    <t xml:space="preserve">  if accepted by LEED/USGBC Review</t>
  </si>
  <si>
    <t>codes</t>
  </si>
  <si>
    <t>ASHRAE 90.1-2004</t>
  </si>
  <si>
    <t>ASHRAE 90.1-2007</t>
  </si>
  <si>
    <t>NATIONAL CODE</t>
  </si>
  <si>
    <t>OREGON CODE</t>
  </si>
  <si>
    <t>2030 CHALLENGE</t>
  </si>
  <si>
    <t>CARBON NEUTRAL</t>
  </si>
  <si>
    <t>CODE BREAKING</t>
  </si>
  <si>
    <t>CLIMATE CHANGING</t>
  </si>
  <si>
    <t>CLIMATE STABILIZING</t>
  </si>
  <si>
    <t>CLIMATE RESTORING</t>
  </si>
  <si>
    <t>&lt; - - - hide this row</t>
  </si>
  <si>
    <t>0% REDUCTION</t>
  </si>
  <si>
    <t>10% REDUCTION</t>
  </si>
  <si>
    <t>60% REDUCTION</t>
  </si>
  <si>
    <t>100% REDUCTION</t>
  </si>
  <si>
    <t xml:space="preserve">Total Construction Cost ($): </t>
  </si>
  <si>
    <t xml:space="preserve">Total Square Footage (GSF):  </t>
  </si>
  <si>
    <t xml:space="preserve">Built or Unbuilt: </t>
  </si>
  <si>
    <t>Built</t>
  </si>
  <si>
    <t>Unbuilt</t>
  </si>
  <si>
    <t xml:space="preserve">Project Address:  </t>
  </si>
  <si>
    <t>CBECS Data</t>
  </si>
  <si>
    <t>Baseline Energy Usage (kBTU/sf-yr)</t>
  </si>
  <si>
    <t>Total (kBTU/yr)</t>
  </si>
  <si>
    <t>Select Project Power Region</t>
  </si>
  <si>
    <t>USER INPUTS ARE IN WHITE CELLS</t>
  </si>
  <si>
    <t>INSTRUCTIONS ARE IN GREEN CELLS</t>
  </si>
  <si>
    <t>KEY</t>
  </si>
  <si>
    <t>Specify Relevant Energy Code</t>
  </si>
  <si>
    <t>Select the appropriate energy code from the drop down menu that this building was designed to meet.</t>
  </si>
  <si>
    <t>Step 4: View and Print Results (and attach to submittal)</t>
  </si>
  <si>
    <t>The results, as they will be viewed by jurors, are shown below. Copy/Paste a photograph in the photo box if you would like to show an image of your project on the cover page.</t>
  </si>
  <si>
    <t>Average Percent Electric</t>
  </si>
  <si>
    <t>2030 Challenge Site EUI Targets (kBtu/Sq.Ft./Yr)</t>
  </si>
  <si>
    <r>
      <t>Average Source EUI</t>
    </r>
    <r>
      <rPr>
        <vertAlign val="superscript"/>
        <sz val="10"/>
        <rFont val="Calibri"/>
        <family val="2"/>
      </rPr>
      <t>4</t>
    </r>
    <r>
      <rPr>
        <sz val="10"/>
        <rFont val="Calibri"/>
        <family val="2"/>
      </rPr>
      <t xml:space="preserve"> (kBtu/Sq.Ft/Yr)</t>
    </r>
  </si>
  <si>
    <r>
      <t>Average Site EUI</t>
    </r>
    <r>
      <rPr>
        <vertAlign val="superscript"/>
        <sz val="10"/>
        <rFont val="Calibri"/>
        <family val="2"/>
      </rPr>
      <t>4</t>
    </r>
    <r>
      <rPr>
        <sz val="10"/>
        <rFont val="Calibri"/>
        <family val="2"/>
      </rPr>
      <t xml:space="preserve"> (kBtu/Sq.Ft./Yr)</t>
    </r>
  </si>
  <si>
    <t>2030 CHALLENGE Targets: U.S. National Averages
U.S. Averages for Site Energy Use and 2030 Challenge Energy Reduction Targets by Space/Building Type1
From the Environmental Protection Agency (EPA): Use this chart to find the site fossil-fuel energy targets</t>
  </si>
  <si>
    <t>Enter Building Space Type(s) and Calculate Baseline Energy Usage</t>
  </si>
  <si>
    <t>(kBTU/yr)</t>
  </si>
  <si>
    <t>Actual Energy Bills</t>
  </si>
  <si>
    <t>Energy Model - Accepted by LEED Review</t>
  </si>
  <si>
    <t>Energy Model - Pending LEED Review</t>
  </si>
  <si>
    <t>Energy Model - Not a LEED project</t>
  </si>
  <si>
    <t>Engineering Calculations - REQUIRES NARRATIVE</t>
  </si>
  <si>
    <t>Energy Calculation Options</t>
  </si>
  <si>
    <t>Results</t>
  </si>
  <si>
    <t>Baseline Buiding Energy Usage</t>
  </si>
  <si>
    <t>Percentage Electricity (calculated automatically)</t>
  </si>
  <si>
    <t>Percent Energy Savings</t>
  </si>
  <si>
    <t>Electricity Emission Factor (lbs./kWh)</t>
  </si>
  <si>
    <t xml:space="preserve">Source:  U.S. EPA, Inventory of U.S. Greenhouse Gas Emissions and Sinks: 1990-2004, Annex 2, Table A-30. </t>
  </si>
  <si>
    <t>Natural Gas Emission Factor (lbs./therm)</t>
  </si>
  <si>
    <t>Source:  eGrid, see derivations and citations below</t>
  </si>
  <si>
    <t>(kWh/yr)</t>
  </si>
  <si>
    <t>Electricity Usage</t>
  </si>
  <si>
    <t>(therms/yr)</t>
  </si>
  <si>
    <t>(tons/yr)</t>
  </si>
  <si>
    <t>Total Energy Usage</t>
  </si>
  <si>
    <t xml:space="preserve">Completion Date: </t>
  </si>
  <si>
    <t>CALCULATIONS ARE IN ORANGE CELLS</t>
  </si>
  <si>
    <t>1. Instructions and General Information</t>
  </si>
  <si>
    <t>2. Energy Usage Information</t>
  </si>
  <si>
    <t>Energy Code</t>
  </si>
  <si>
    <t>Caculation Method</t>
  </si>
  <si>
    <t>Narrative</t>
  </si>
  <si>
    <t>Contact Information</t>
  </si>
  <si>
    <t>Actual Electricity Consumption (kWh/yr)</t>
  </si>
  <si>
    <t>Actual Natural Gas Consumption (therms/yr)</t>
  </si>
  <si>
    <t>Primary Space Square Footage</t>
  </si>
  <si>
    <t>Secondary Space Square Footage</t>
  </si>
  <si>
    <t>Tertiary Space Square Footage</t>
  </si>
  <si>
    <t>Other Space Square Footage</t>
  </si>
  <si>
    <t>Primary Space Baseline Energy (kBTU/yr)</t>
  </si>
  <si>
    <t>Secondary Space Baseline Energy (kBTU/yr)</t>
  </si>
  <si>
    <t>Tertiary Space Baseline Energy (kBTU/yr)</t>
  </si>
  <si>
    <t>Other Space Baseline Energy (kBTU/yr)</t>
  </si>
  <si>
    <t>Total Baseline Energy (kBTU/yr)</t>
  </si>
  <si>
    <t>Electricity GHG Content (lbs./kWh)</t>
  </si>
  <si>
    <t>Natural Gas GHG Content (lbs./therm)</t>
  </si>
  <si>
    <t>Percent CO2 Reduction</t>
  </si>
  <si>
    <t>3. Emission Factor Selection</t>
  </si>
  <si>
    <t>4. Results</t>
  </si>
  <si>
    <t>Total CO2 Reductions (tons)</t>
  </si>
  <si>
    <t>View the below map of the US and select the appropriate eGRID subregion from the drop-down list that most accurately reflects the project's actual location. Since new bulidings are additional loads to the power grid, emission factors from non-baseload power generation sources will be used.</t>
  </si>
  <si>
    <t>Building Type</t>
  </si>
  <si>
    <r>
      <t>Total CO</t>
    </r>
    <r>
      <rPr>
        <b/>
        <vertAlign val="subscript"/>
        <sz val="11"/>
        <rFont val="Calibri"/>
        <family val="2"/>
      </rPr>
      <t>2</t>
    </r>
    <r>
      <rPr>
        <b/>
        <sz val="11"/>
        <rFont val="Calibri"/>
        <family val="2"/>
      </rPr>
      <t xml:space="preserve"> emissions</t>
    </r>
  </si>
  <si>
    <r>
      <t>Percent CO</t>
    </r>
    <r>
      <rPr>
        <b/>
        <vertAlign val="subscript"/>
        <sz val="12"/>
        <rFont val="Calibri"/>
        <family val="2"/>
      </rPr>
      <t>2</t>
    </r>
    <r>
      <rPr>
        <b/>
        <sz val="12"/>
        <rFont val="Calibri"/>
        <family val="2"/>
      </rPr>
      <t xml:space="preserve"> Emission Reduction</t>
    </r>
  </si>
  <si>
    <r>
      <t>CO</t>
    </r>
    <r>
      <rPr>
        <b/>
        <vertAlign val="subscript"/>
        <sz val="11"/>
        <rFont val="Calibri"/>
        <family val="2"/>
      </rPr>
      <t>2(equivalent)</t>
    </r>
    <r>
      <rPr>
        <b/>
        <sz val="11"/>
        <rFont val="Calibri"/>
        <family val="2"/>
      </rPr>
      <t xml:space="preserve"> (lb/MWh)</t>
    </r>
  </si>
  <si>
    <t>Code Equivalents</t>
  </si>
  <si>
    <t>California Title-24 2005 for high rise residential</t>
  </si>
  <si>
    <t>California Title-24 2005 for single family</t>
  </si>
  <si>
    <t>California Title-24 2008</t>
  </si>
  <si>
    <t>IECC 2006</t>
  </si>
  <si>
    <t>IECC 2009</t>
  </si>
  <si>
    <t xml:space="preserve">Code  </t>
  </si>
  <si>
    <t>Equivalent % Reduction from Average Equivalent</t>
  </si>
  <si>
    <t xml:space="preserve">ASHRAE 90.1-2004 </t>
  </si>
  <si>
    <t xml:space="preserve">ASHRAE 90.1-2007, OR-code, WA-code </t>
  </si>
  <si>
    <t xml:space="preserve">CA Title-24 2005 (single family residential) </t>
  </si>
  <si>
    <t xml:space="preserve">CA Title-24 2005 (high rise residential) </t>
  </si>
  <si>
    <t xml:space="preserve">CA Title-24 2008 </t>
  </si>
  <si>
    <t>Current Energy Codes</t>
  </si>
  <si>
    <t>Challenge</t>
  </si>
  <si>
    <t>Target for 2010</t>
  </si>
  <si>
    <t>Target for 2015</t>
  </si>
  <si>
    <t>Target for 2020</t>
  </si>
  <si>
    <t>Target for 2025</t>
  </si>
  <si>
    <t>Target for 2030</t>
  </si>
  <si>
    <t>This project will generate</t>
  </si>
  <si>
    <t xml:space="preserve">Total Baseline Energy Use (kBTU/yr) :  </t>
  </si>
  <si>
    <t>60% Increase</t>
  </si>
  <si>
    <t>40% Increase</t>
  </si>
  <si>
    <t>20% Increase</t>
  </si>
  <si>
    <r>
      <t xml:space="preserve">20% </t>
    </r>
    <r>
      <rPr>
        <sz val="12"/>
        <rFont val="Calibri"/>
        <family val="2"/>
      </rPr>
      <t>Reduction</t>
    </r>
  </si>
  <si>
    <r>
      <t xml:space="preserve">40% </t>
    </r>
    <r>
      <rPr>
        <sz val="12"/>
        <rFont val="Calibri"/>
        <family val="2"/>
      </rPr>
      <t>Reduction</t>
    </r>
  </si>
  <si>
    <r>
      <t xml:space="preserve">60% </t>
    </r>
    <r>
      <rPr>
        <sz val="12"/>
        <rFont val="Calibri"/>
        <family val="2"/>
      </rPr>
      <t>Reduction</t>
    </r>
  </si>
  <si>
    <r>
      <t xml:space="preserve">80% </t>
    </r>
    <r>
      <rPr>
        <sz val="12"/>
        <rFont val="Calibri"/>
        <family val="2"/>
      </rPr>
      <t>Reduction</t>
    </r>
  </si>
  <si>
    <t>"Carbon Neutral"</t>
  </si>
  <si>
    <t>Emissions</t>
  </si>
  <si>
    <t>Average US Building</t>
  </si>
  <si>
    <t>Other - REQUIRES NARRATIVE</t>
  </si>
  <si>
    <t>Project made no improvements beyond energy code</t>
  </si>
  <si>
    <t>↑</t>
  </si>
  <si>
    <t>Below are the results of the analysis from the building energy use inputs, calculated baseline, and CO2 emission reductions. These are for informational purposes and automatically are filled in on the results tab. The CO2 emissions calculations are only preliminary results until the correct emission factors have been selected on the following tab. Check back after selecting the correct emission factor for final results, or view results on the "Results" tab.</t>
  </si>
  <si>
    <r>
      <t>CO</t>
    </r>
    <r>
      <rPr>
        <b/>
        <vertAlign val="subscript"/>
        <sz val="14"/>
        <rFont val="Calibri"/>
        <family val="2"/>
      </rPr>
      <t>2</t>
    </r>
  </si>
  <si>
    <t>Additional Information and Notes:</t>
  </si>
  <si>
    <t>Additional Information (Optional)</t>
  </si>
  <si>
    <t>Enter square footage</t>
  </si>
  <si>
    <r>
      <t xml:space="preserve">     </t>
    </r>
    <r>
      <rPr>
        <b/>
        <sz val="11"/>
        <rFont val="Calibri"/>
        <family val="2"/>
      </rPr>
      <t>← Select Calculation Method from drop down list</t>
    </r>
  </si>
  <si>
    <t>← Select from drop down list</t>
  </si>
  <si>
    <t>Primary Building Type</t>
  </si>
  <si>
    <r>
      <rPr>
        <b/>
        <sz val="24"/>
        <color indexed="8"/>
        <rFont val="Gill Sans MT"/>
        <family val="2"/>
      </rPr>
      <t xml:space="preserve">Exhibit </t>
    </r>
    <r>
      <rPr>
        <b/>
        <sz val="28"/>
        <color indexed="8"/>
        <rFont val="Gill Sans MT"/>
        <family val="2"/>
      </rPr>
      <t>C</t>
    </r>
  </si>
  <si>
    <r>
      <rPr>
        <sz val="16"/>
        <rFont val="Gill Sans MT"/>
        <family val="2"/>
      </rPr>
      <t>(</t>
    </r>
    <r>
      <rPr>
        <sz val="14"/>
        <rFont val="Gill Sans MT"/>
        <family val="2"/>
      </rPr>
      <t xml:space="preserve">This equates to a reduction of     </t>
    </r>
  </si>
  <si>
    <r>
      <t>tons of CO</t>
    </r>
    <r>
      <rPr>
        <vertAlign val="subscript"/>
        <sz val="14"/>
        <color indexed="8"/>
        <rFont val="Gill Sans MT"/>
        <family val="2"/>
      </rPr>
      <t>2</t>
    </r>
    <r>
      <rPr>
        <sz val="16"/>
        <color indexed="8"/>
        <rFont val="Gill Sans MT"/>
        <family val="2"/>
      </rPr>
      <t>)</t>
    </r>
  </si>
  <si>
    <r>
      <t>fewer CO</t>
    </r>
    <r>
      <rPr>
        <vertAlign val="subscript"/>
        <sz val="16"/>
        <color indexed="8"/>
        <rFont val="Gill Sans MT"/>
        <family val="2"/>
      </rPr>
      <t>2</t>
    </r>
    <r>
      <rPr>
        <sz val="16"/>
        <color indexed="8"/>
        <rFont val="Gill Sans MT"/>
        <family val="2"/>
      </rPr>
      <t xml:space="preserve"> emissions</t>
    </r>
  </si>
  <si>
    <t xml:space="preserve">    than the average US building of the same type and size.</t>
  </si>
  <si>
    <t>20% "Sequestration"</t>
  </si>
  <si>
    <r>
      <t>Comparative CO</t>
    </r>
    <r>
      <rPr>
        <vertAlign val="subscript"/>
        <sz val="24"/>
        <rFont val="Gill Sans MT"/>
        <family val="2"/>
      </rPr>
      <t>2</t>
    </r>
    <r>
      <rPr>
        <sz val="24"/>
        <rFont val="Gill Sans MT"/>
        <family val="2"/>
      </rPr>
      <t xml:space="preserve"> Emissions </t>
    </r>
  </si>
  <si>
    <t>Attach 2" x 3" photograph here.</t>
  </si>
  <si>
    <r>
      <t xml:space="preserve">Education: </t>
    </r>
    <r>
      <rPr>
        <sz val="11"/>
        <color indexed="8"/>
        <rFont val="Calibri"/>
        <family val="2"/>
      </rPr>
      <t xml:space="preserve">College / University (campus-level) </t>
    </r>
    <r>
      <rPr>
        <sz val="11"/>
        <rFont val="Calibri"/>
        <family val="2"/>
      </rPr>
      <t xml:space="preserve"> </t>
    </r>
  </si>
  <si>
    <r>
      <t xml:space="preserve">Education: </t>
    </r>
    <r>
      <rPr>
        <sz val="11"/>
        <color indexed="8"/>
        <rFont val="Calibri"/>
        <family val="2"/>
      </rPr>
      <t xml:space="preserve">K-12 School </t>
    </r>
    <r>
      <rPr>
        <sz val="11"/>
        <rFont val="Calibri"/>
        <family val="2"/>
      </rPr>
      <t xml:space="preserve"> </t>
    </r>
  </si>
  <si>
    <r>
      <t xml:space="preserve">Food Sales: </t>
    </r>
    <r>
      <rPr>
        <sz val="11"/>
        <color indexed="8"/>
        <rFont val="Calibri"/>
        <family val="2"/>
      </rPr>
      <t xml:space="preserve">Convenience Store (with or without gas station) </t>
    </r>
    <r>
      <rPr>
        <sz val="11"/>
        <rFont val="Calibri"/>
        <family val="2"/>
      </rPr>
      <t xml:space="preserve"> </t>
    </r>
  </si>
  <si>
    <r>
      <t xml:space="preserve">Food Sales: </t>
    </r>
    <r>
      <rPr>
        <sz val="11"/>
        <color indexed="8"/>
        <rFont val="Calibri"/>
        <family val="2"/>
      </rPr>
      <t xml:space="preserve">Grocery Store / Food Market </t>
    </r>
    <r>
      <rPr>
        <sz val="11"/>
        <rFont val="Calibri"/>
        <family val="2"/>
      </rPr>
      <t xml:space="preserve"> </t>
    </r>
  </si>
  <si>
    <r>
      <t xml:space="preserve">Food Service: </t>
    </r>
    <r>
      <rPr>
        <sz val="11"/>
        <color indexed="8"/>
        <rFont val="Calibri"/>
        <family val="2"/>
      </rPr>
      <t xml:space="preserve">Fast Food </t>
    </r>
    <r>
      <rPr>
        <sz val="11"/>
        <rFont val="Calibri"/>
        <family val="2"/>
      </rPr>
      <t xml:space="preserve"> </t>
    </r>
  </si>
  <si>
    <r>
      <t xml:space="preserve">Food Service: </t>
    </r>
    <r>
      <rPr>
        <sz val="11"/>
        <color indexed="8"/>
        <rFont val="Calibri"/>
        <family val="2"/>
      </rPr>
      <t xml:space="preserve">Restaurant / Cafeteria </t>
    </r>
    <r>
      <rPr>
        <sz val="11"/>
        <rFont val="Calibri"/>
        <family val="2"/>
      </rPr>
      <t xml:space="preserve"> </t>
    </r>
  </si>
  <si>
    <r>
      <t xml:space="preserve">Health Care: Inpatient - </t>
    </r>
    <r>
      <rPr>
        <sz val="11"/>
        <color indexed="8"/>
        <rFont val="Calibri"/>
        <family val="2"/>
      </rPr>
      <t xml:space="preserve">Hospital (Acute Care, Children's) </t>
    </r>
    <r>
      <rPr>
        <sz val="11"/>
        <rFont val="Calibri"/>
        <family val="2"/>
      </rPr>
      <t xml:space="preserve"> </t>
    </r>
  </si>
  <si>
    <r>
      <t xml:space="preserve">Health Care: Outpatient - </t>
    </r>
    <r>
      <rPr>
        <sz val="11"/>
        <color indexed="8"/>
        <rFont val="Calibri"/>
        <family val="2"/>
      </rPr>
      <t xml:space="preserve">Clinic / Other Outpatient Health </t>
    </r>
    <r>
      <rPr>
        <sz val="11"/>
        <rFont val="Calibri"/>
        <family val="2"/>
      </rPr>
      <t xml:space="preserve"> </t>
    </r>
  </si>
  <si>
    <r>
      <t xml:space="preserve">Health Care: Outpatient - </t>
    </r>
    <r>
      <rPr>
        <sz val="11"/>
        <color indexed="8"/>
        <rFont val="Calibri"/>
        <family val="2"/>
      </rPr>
      <t xml:space="preserve">Medical Office </t>
    </r>
    <r>
      <rPr>
        <sz val="11"/>
        <rFont val="Calibri"/>
        <family val="2"/>
      </rPr>
      <t xml:space="preserve"> </t>
    </r>
  </si>
  <si>
    <r>
      <t xml:space="preserve">Lodging: </t>
    </r>
    <r>
      <rPr>
        <sz val="11"/>
        <color indexed="8"/>
        <rFont val="Calibri"/>
        <family val="2"/>
      </rPr>
      <t xml:space="preserve">Dormitory / Fraternity / Sorority </t>
    </r>
    <r>
      <rPr>
        <sz val="11"/>
        <rFont val="Calibri"/>
        <family val="2"/>
      </rPr>
      <t xml:space="preserve"> </t>
    </r>
  </si>
  <si>
    <r>
      <t xml:space="preserve">Lodging: </t>
    </r>
    <r>
      <rPr>
        <sz val="11"/>
        <color indexed="8"/>
        <rFont val="Calibri"/>
        <family val="2"/>
      </rPr>
      <t xml:space="preserve">Hotel, Motel or Inn </t>
    </r>
    <r>
      <rPr>
        <sz val="11"/>
        <rFont val="Calibri"/>
        <family val="2"/>
      </rPr>
      <t xml:space="preserve"> </t>
    </r>
  </si>
  <si>
    <r>
      <t xml:space="preserve">Office: </t>
    </r>
    <r>
      <rPr>
        <sz val="11"/>
        <color indexed="8"/>
        <rFont val="Calibri"/>
        <family val="2"/>
      </rPr>
      <t xml:space="preserve">Bank / Financial Institution </t>
    </r>
    <r>
      <rPr>
        <sz val="11"/>
        <rFont val="Calibri"/>
        <family val="2"/>
      </rPr>
      <t xml:space="preserve"> </t>
    </r>
  </si>
  <si>
    <r>
      <t xml:space="preserve">Public Order and Safety:  </t>
    </r>
    <r>
      <rPr>
        <sz val="11"/>
        <color indexed="8"/>
        <rFont val="Calibri"/>
        <family val="2"/>
      </rPr>
      <t xml:space="preserve">Fire Station / Police Station </t>
    </r>
    <r>
      <rPr>
        <sz val="11"/>
        <rFont val="Calibri"/>
        <family val="2"/>
      </rPr>
      <t xml:space="preserve"> </t>
    </r>
  </si>
  <si>
    <r>
      <rPr>
        <sz val="11"/>
        <color indexed="8"/>
        <rFont val="Calibri"/>
        <family val="2"/>
      </rPr>
      <t>Health Care: Inpatient -  Specialty Hospitals, Excluding Children's</t>
    </r>
    <r>
      <rPr>
        <sz val="11"/>
        <rFont val="Calibri"/>
        <family val="2"/>
      </rPr>
      <t xml:space="preserve"> </t>
    </r>
  </si>
  <si>
    <r>
      <rPr>
        <sz val="11"/>
        <color indexed="8"/>
        <rFont val="Calibri"/>
        <family val="2"/>
      </rPr>
      <t xml:space="preserve">Lodging </t>
    </r>
    <r>
      <rPr>
        <sz val="11"/>
        <rFont val="Calibri"/>
        <family val="2"/>
      </rPr>
      <t xml:space="preserve"> </t>
    </r>
  </si>
  <si>
    <r>
      <rPr>
        <sz val="11"/>
        <color indexed="8"/>
        <rFont val="Calibri"/>
        <family val="2"/>
      </rPr>
      <t xml:space="preserve">Food Service </t>
    </r>
    <r>
      <rPr>
        <sz val="11"/>
        <rFont val="Calibri"/>
        <family val="2"/>
      </rPr>
      <t xml:space="preserve"> </t>
    </r>
  </si>
  <si>
    <r>
      <rPr>
        <sz val="11"/>
        <color indexed="8"/>
        <rFont val="Calibri"/>
        <family val="2"/>
      </rPr>
      <t xml:space="preserve">Education </t>
    </r>
    <r>
      <rPr>
        <sz val="11"/>
        <rFont val="Calibri"/>
        <family val="2"/>
      </rPr>
      <t xml:space="preserve"> </t>
    </r>
  </si>
  <si>
    <r>
      <rPr>
        <sz val="11"/>
        <color indexed="8"/>
        <rFont val="Calibri"/>
        <family val="2"/>
      </rPr>
      <t xml:space="preserve">Food Sales </t>
    </r>
    <r>
      <rPr>
        <sz val="11"/>
        <rFont val="Calibri"/>
        <family val="2"/>
      </rPr>
      <t xml:space="preserve"> </t>
    </r>
  </si>
  <si>
    <r>
      <rPr>
        <sz val="11"/>
        <color indexed="8"/>
        <rFont val="Calibri"/>
        <family val="2"/>
      </rPr>
      <t xml:space="preserve">Administrative / Professional &amp; Government Office </t>
    </r>
    <r>
      <rPr>
        <sz val="11"/>
        <rFont val="Calibri"/>
        <family val="2"/>
      </rPr>
      <t xml:space="preserve"> </t>
    </r>
  </si>
  <si>
    <r>
      <rPr>
        <sz val="11"/>
        <color indexed="8"/>
        <rFont val="Calibri"/>
        <family val="2"/>
      </rPr>
      <t xml:space="preserve">Health Care: Long Term Care (Nursing Home / Assisted Living) </t>
    </r>
    <r>
      <rPr>
        <sz val="11"/>
        <rFont val="Calibri"/>
        <family val="2"/>
      </rPr>
      <t xml:space="preserve"> </t>
    </r>
  </si>
  <si>
    <r>
      <rPr>
        <sz val="11"/>
        <color indexed="8"/>
        <rFont val="Calibri"/>
        <family val="2"/>
      </rPr>
      <t xml:space="preserve">Health Care: Outpatient </t>
    </r>
    <r>
      <rPr>
        <sz val="11"/>
        <rFont val="Calibri"/>
        <family val="2"/>
      </rPr>
      <t xml:space="preserve"> </t>
    </r>
  </si>
  <si>
    <r>
      <rPr>
        <sz val="11"/>
        <color indexed="8"/>
        <rFont val="Calibri"/>
        <family val="2"/>
      </rPr>
      <t xml:space="preserve">Mall (Strip Mall and Enclosed) </t>
    </r>
    <r>
      <rPr>
        <sz val="11"/>
        <rFont val="Calibri"/>
        <family val="2"/>
      </rPr>
      <t xml:space="preserve"> </t>
    </r>
  </si>
  <si>
    <r>
      <rPr>
        <sz val="11"/>
        <color indexed="8"/>
        <rFont val="Calibri"/>
        <family val="2"/>
      </rPr>
      <t xml:space="preserve">Office </t>
    </r>
    <r>
      <rPr>
        <sz val="11"/>
        <rFont val="Calibri"/>
        <family val="2"/>
      </rPr>
      <t xml:space="preserve"> </t>
    </r>
  </si>
  <si>
    <r>
      <rPr>
        <sz val="11"/>
        <color indexed="8"/>
        <rFont val="Calibri"/>
        <family val="2"/>
      </rPr>
      <t xml:space="preserve">Public Assembly </t>
    </r>
    <r>
      <rPr>
        <sz val="11"/>
        <rFont val="Calibri"/>
        <family val="2"/>
      </rPr>
      <t xml:space="preserve"> </t>
    </r>
  </si>
  <si>
    <r>
      <t xml:space="preserve">Public Assembly: </t>
    </r>
    <r>
      <rPr>
        <sz val="11"/>
        <color indexed="8"/>
        <rFont val="Calibri"/>
        <family val="2"/>
      </rPr>
      <t xml:space="preserve">Entertainment / Culture </t>
    </r>
    <r>
      <rPr>
        <sz val="11"/>
        <rFont val="Calibri"/>
        <family val="2"/>
      </rPr>
      <t xml:space="preserve"> </t>
    </r>
  </si>
  <si>
    <r>
      <t xml:space="preserve">Public Assembly: </t>
    </r>
    <r>
      <rPr>
        <sz val="11"/>
        <color indexed="8"/>
        <rFont val="Calibri"/>
        <family val="2"/>
      </rPr>
      <t xml:space="preserve">Library </t>
    </r>
    <r>
      <rPr>
        <sz val="11"/>
        <rFont val="Calibri"/>
        <family val="2"/>
      </rPr>
      <t xml:space="preserve"> </t>
    </r>
  </si>
  <si>
    <r>
      <t xml:space="preserve">Public Assembly: </t>
    </r>
    <r>
      <rPr>
        <sz val="11"/>
        <color indexed="8"/>
        <rFont val="Calibri"/>
        <family val="2"/>
      </rPr>
      <t xml:space="preserve">Recreation </t>
    </r>
    <r>
      <rPr>
        <sz val="11"/>
        <rFont val="Calibri"/>
        <family val="2"/>
      </rPr>
      <t xml:space="preserve"> </t>
    </r>
  </si>
  <si>
    <r>
      <t xml:space="preserve">Public Assembly: </t>
    </r>
    <r>
      <rPr>
        <sz val="11"/>
        <color indexed="8"/>
        <rFont val="Calibri"/>
        <family val="2"/>
      </rPr>
      <t xml:space="preserve">Social / Meeting </t>
    </r>
    <r>
      <rPr>
        <sz val="11"/>
        <rFont val="Calibri"/>
        <family val="2"/>
      </rPr>
      <t xml:space="preserve"> </t>
    </r>
  </si>
  <si>
    <r>
      <rPr>
        <sz val="11"/>
        <color indexed="8"/>
        <rFont val="Calibri"/>
        <family val="2"/>
      </rPr>
      <t xml:space="preserve">Public Order and Safety </t>
    </r>
    <r>
      <rPr>
        <sz val="11"/>
        <rFont val="Calibri"/>
        <family val="2"/>
      </rPr>
      <t xml:space="preserve"> </t>
    </r>
  </si>
  <si>
    <r>
      <t xml:space="preserve">Public Order and Safety: </t>
    </r>
    <r>
      <rPr>
        <sz val="11"/>
        <color indexed="8"/>
        <rFont val="Calibri"/>
        <family val="2"/>
      </rPr>
      <t xml:space="preserve">Courthouse </t>
    </r>
    <r>
      <rPr>
        <sz val="11"/>
        <rFont val="Calibri"/>
        <family val="2"/>
      </rPr>
      <t xml:space="preserve"> </t>
    </r>
  </si>
  <si>
    <r>
      <rPr>
        <sz val="11"/>
        <color indexed="8"/>
        <rFont val="Calibri"/>
        <family val="2"/>
      </rPr>
      <t xml:space="preserve">Service (Vehicle Repair / Service, Postal service) </t>
    </r>
    <r>
      <rPr>
        <sz val="11"/>
        <rFont val="Calibri"/>
        <family val="2"/>
      </rPr>
      <t xml:space="preserve"> </t>
    </r>
  </si>
  <si>
    <r>
      <rPr>
        <sz val="11"/>
        <color indexed="8"/>
        <rFont val="Calibri"/>
        <family val="2"/>
      </rPr>
      <t xml:space="preserve">Storage / Shipping / Nonrefrigerated Warehouse </t>
    </r>
    <r>
      <rPr>
        <sz val="11"/>
        <rFont val="Calibri"/>
        <family val="2"/>
      </rPr>
      <t xml:space="preserve"> </t>
    </r>
  </si>
  <si>
    <r>
      <t xml:space="preserve">Storage / Shipping / Nonrefrigerated Warehouse: </t>
    </r>
    <r>
      <rPr>
        <sz val="11"/>
        <color indexed="8"/>
        <rFont val="Calibri"/>
        <family val="2"/>
      </rPr>
      <t xml:space="preserve">Distribution / Shipping Center </t>
    </r>
    <r>
      <rPr>
        <sz val="11"/>
        <rFont val="Calibri"/>
        <family val="2"/>
      </rPr>
      <t xml:space="preserve"> </t>
    </r>
  </si>
  <si>
    <r>
      <t xml:space="preserve">Storage / Shipping / Nonrefrigerated Warehouse:  </t>
    </r>
    <r>
      <rPr>
        <sz val="11"/>
        <color indexed="8"/>
        <rFont val="Calibri"/>
        <family val="2"/>
      </rPr>
      <t xml:space="preserve">Non-refrigerated Warehouse </t>
    </r>
    <r>
      <rPr>
        <sz val="11"/>
        <rFont val="Calibri"/>
        <family val="2"/>
      </rPr>
      <t xml:space="preserve"> </t>
    </r>
  </si>
  <si>
    <r>
      <t xml:space="preserve">Storage / Shipping / Nonrefrigerated Warehouse:   </t>
    </r>
    <r>
      <rPr>
        <sz val="11"/>
        <color indexed="8"/>
        <rFont val="Calibri"/>
        <family val="2"/>
      </rPr>
      <t xml:space="preserve">Self-storage </t>
    </r>
    <r>
      <rPr>
        <sz val="11"/>
        <rFont val="Calibri"/>
        <family val="2"/>
      </rPr>
      <t xml:space="preserve"> </t>
    </r>
  </si>
  <si>
    <r>
      <rPr>
        <sz val="11"/>
        <color indexed="8"/>
        <rFont val="Calibri"/>
        <family val="2"/>
      </rPr>
      <t xml:space="preserve">Refrigerated Warehouse </t>
    </r>
    <r>
      <rPr>
        <sz val="11"/>
        <rFont val="Calibri"/>
        <family val="2"/>
      </rPr>
      <t xml:space="preserve"> </t>
    </r>
  </si>
  <si>
    <r>
      <rPr>
        <sz val="11"/>
        <color indexed="8"/>
        <rFont val="Calibri"/>
        <family val="2"/>
      </rPr>
      <t xml:space="preserve">Religious Worship </t>
    </r>
    <r>
      <rPr>
        <sz val="11"/>
        <rFont val="Calibri"/>
        <family val="2"/>
      </rPr>
      <t xml:space="preserve"> </t>
    </r>
  </si>
  <si>
    <r>
      <rPr>
        <sz val="11"/>
        <color indexed="8"/>
        <rFont val="Calibri"/>
        <family val="2"/>
      </rPr>
      <t xml:space="preserve">Retail Store (Non-mall Stores, Vehicle Dealerships) </t>
    </r>
    <r>
      <rPr>
        <sz val="11"/>
        <rFont val="Calibri"/>
        <family val="2"/>
      </rPr>
      <t xml:space="preserve"> </t>
    </r>
  </si>
  <si>
    <r>
      <rPr>
        <sz val="11"/>
        <color indexed="8"/>
        <rFont val="Calibri"/>
        <family val="2"/>
      </rPr>
      <t xml:space="preserve">Retail Stores: Malls, Vehicle Dealerships </t>
    </r>
    <r>
      <rPr>
        <sz val="11"/>
        <rFont val="Calibri"/>
        <family val="2"/>
      </rPr>
      <t xml:space="preserve"> </t>
    </r>
  </si>
  <si>
    <t>z - Other</t>
  </si>
  <si>
    <r>
      <t xml:space="preserve">z -  </t>
    </r>
    <r>
      <rPr>
        <sz val="11"/>
        <color indexed="8"/>
        <rFont val="Calibri"/>
        <family val="2"/>
      </rPr>
      <t xml:space="preserve">Ambulatory Surgical Center </t>
    </r>
    <r>
      <rPr>
        <sz val="11"/>
        <rFont val="Calibri"/>
        <family val="2"/>
      </rPr>
      <t xml:space="preserve"> </t>
    </r>
  </si>
  <si>
    <r>
      <t xml:space="preserve">z -  </t>
    </r>
    <r>
      <rPr>
        <sz val="11"/>
        <color indexed="8"/>
        <rFont val="Calibri"/>
        <family val="2"/>
      </rPr>
      <t xml:space="preserve">Computer Data Center </t>
    </r>
    <r>
      <rPr>
        <sz val="11"/>
        <rFont val="Calibri"/>
        <family val="2"/>
      </rPr>
      <t xml:space="preserve"> </t>
    </r>
  </si>
  <si>
    <r>
      <t xml:space="preserve">z -  </t>
    </r>
    <r>
      <rPr>
        <sz val="11"/>
        <color indexed="8"/>
        <rFont val="Calibri"/>
        <family val="2"/>
      </rPr>
      <t xml:space="preserve">Garage </t>
    </r>
    <r>
      <rPr>
        <sz val="11"/>
        <rFont val="Calibri"/>
        <family val="2"/>
      </rPr>
      <t xml:space="preserve"> </t>
    </r>
  </si>
  <si>
    <r>
      <t xml:space="preserve">z -  </t>
    </r>
    <r>
      <rPr>
        <sz val="11"/>
        <color indexed="8"/>
        <rFont val="Calibri"/>
        <family val="2"/>
      </rPr>
      <t xml:space="preserve">Open Parking Lot </t>
    </r>
    <r>
      <rPr>
        <sz val="11"/>
        <rFont val="Calibri"/>
        <family val="2"/>
      </rPr>
      <t xml:space="preserve"> </t>
    </r>
  </si>
  <si>
    <r>
      <t xml:space="preserve">z -  </t>
    </r>
    <r>
      <rPr>
        <sz val="11"/>
        <color indexed="8"/>
        <rFont val="Calibri"/>
        <family val="2"/>
      </rPr>
      <t xml:space="preserve">Swimming Pool </t>
    </r>
    <r>
      <rPr>
        <sz val="11"/>
        <rFont val="Calibri"/>
        <family val="2"/>
      </rPr>
      <t xml:space="preserve"> </t>
    </r>
  </si>
  <si>
    <t xml:space="preserve">      ← Select Relevant Energy Code from drop down list</t>
  </si>
  <si>
    <t xml:space="preserve">Project Summary: </t>
  </si>
  <si>
    <t>Project Summary</t>
  </si>
  <si>
    <t>Diesel Emission Factor (lbs./gal)</t>
  </si>
  <si>
    <t>Propane Emission Factor (lbs./gal)</t>
  </si>
  <si>
    <t>Fuel Oil Emission Factor (lbs./gal)</t>
  </si>
  <si>
    <t>Source:  U.S. EPA, Inventory of U.S. Greenhouse Gas Emissions and Sinks: 1990-2004, Annex 2, Table A-30. (161.44 lbs/million BTU)</t>
  </si>
  <si>
    <t>Source:  Energy Information Administration, Documentation for Emissions of Greenhouse Gases in the United States 2005, DOE/EIA-0638 (2005), October 2007, Tables 6-1, 6-2, 6-4, and 6-5.</t>
  </si>
  <si>
    <t>On-site renewable thermal generation (kBTU/yr), (i.e. solar hot water)</t>
  </si>
  <si>
    <t>On-site renewable electricity generation (kWh/yr) (i.e. solar electric)</t>
  </si>
  <si>
    <t>On-site Fuel Oil Usage (gallons/yr) (i.e. boiler)</t>
  </si>
  <si>
    <t>On-site Diesel Usage (gallons/yr) (i.e. generator)</t>
  </si>
  <si>
    <t>On-site Propane Usage (gallons/yr)</t>
  </si>
  <si>
    <t>Actual/Modeled Building Energy Usage (exc. renewable energy)</t>
  </si>
  <si>
    <t xml:space="preserve">Project EUI (kBTU/sf-yr)
(exc. renewable energy) </t>
  </si>
  <si>
    <r>
      <t>Primary Space/Building Type</t>
    </r>
    <r>
      <rPr>
        <b/>
        <vertAlign val="superscript"/>
        <sz val="14"/>
        <rFont val="Calibri"/>
        <family val="2"/>
      </rPr>
      <t>2</t>
    </r>
  </si>
  <si>
    <t>USE TARGET FINDER</t>
  </si>
  <si>
    <t>Target Finder (LINK)</t>
  </si>
  <si>
    <t>Natural Gas</t>
  </si>
  <si>
    <t>Diesel</t>
  </si>
  <si>
    <t>Propane</t>
  </si>
  <si>
    <t>Actual/Modeled Building Energy Usage (gallons per year)</t>
  </si>
  <si>
    <t>Actual/Modeled Building Energy Usage (kBTU/yr)</t>
  </si>
  <si>
    <t>n/a</t>
  </si>
  <si>
    <t>Fuel Oil</t>
  </si>
  <si>
    <r>
      <t>Resulting CO</t>
    </r>
    <r>
      <rPr>
        <b/>
        <vertAlign val="subscript"/>
        <sz val="12"/>
        <rFont val="Calibri"/>
        <family val="2"/>
      </rPr>
      <t>2</t>
    </r>
    <r>
      <rPr>
        <b/>
        <sz val="12"/>
        <rFont val="Calibri"/>
        <family val="2"/>
      </rPr>
      <t xml:space="preserve"> Emissions (lbs.)</t>
    </r>
  </si>
  <si>
    <t>kBTU/gallon</t>
  </si>
  <si>
    <t>Energy Content</t>
  </si>
  <si>
    <t>Source: http://www.generatorjoe.net/html/energy.html</t>
  </si>
  <si>
    <t>On-site Fuel and Thermal Energy Usage (Natural Gas, Diesel, Fuel Oil, Solar Thermal, etc)</t>
  </si>
  <si>
    <t>Public</t>
  </si>
  <si>
    <t>Need even more help with energy conversion factors?
http://www.generatorjoe.net/html/energy.html</t>
  </si>
  <si>
    <t>Need help converting to the right units?
Http://www.onlineconversion.com/energy.htm</t>
  </si>
  <si>
    <t>Opt-out</t>
  </si>
  <si>
    <t>2030 Challenge Award</t>
  </si>
  <si>
    <t>Building Climate Impact data will be utilized and shared to promote further reductions in the CO2 emissons of buildings. If you would like your project to remain anonymous in this data set, please select 'Anonymous'.</t>
  </si>
  <si>
    <t>Anonymous</t>
  </si>
  <si>
    <t>*excludes on-site renewable energy used</t>
  </si>
  <si>
    <r>
      <t>In order to stabilize our climate, all projects must generate at least 60% fewer CO</t>
    </r>
    <r>
      <rPr>
        <vertAlign val="subscript"/>
        <sz val="10"/>
        <rFont val="Gill Sans MT"/>
        <family val="2"/>
      </rPr>
      <t>2</t>
    </r>
    <r>
      <rPr>
        <sz val="10"/>
        <rFont val="Gill Sans MT"/>
        <family val="2"/>
      </rPr>
      <t xml:space="preserve"> emissions.</t>
    </r>
  </si>
  <si>
    <t>Residential, Single Family Detached</t>
  </si>
  <si>
    <t>Residential, Single Family Attached</t>
  </si>
  <si>
    <t>Residential,Mobile Homes</t>
  </si>
  <si>
    <t>Select space type(s) from drop down list, see cells P72:Y121 if you have difficulty reading the space types</t>
  </si>
  <si>
    <t xml:space="preserve">Enter the building Primary Space Type using the 'Space Types' drop-down menus and enter associated buildings areas. Unless project is mixed-use, don't use secondary or tertiary space types. 
The Baseline Energy Usage should be determined using one of two methods, depending on building type. First, the Commercial Building Energy Consumption Survey (CBECS) database and 2030 Residential Targets collectively contains many different building types (this data populates automatically). Second, some building types are available for more accurate baseline calculation using the ENERGY STAR Target Finder website (use link provided below or in instruction packet).  Based on the building types entered in the General Information tab, the below table will calculate the appropriate Baseline Energy Usage for your project. If there are any additional comments that relate to your building's schedule, program, occupancy, or characteristics that might skew this calculation, please provide additional details in the box below. </t>
  </si>
  <si>
    <t>Natural Gas Usage (kBTU/yr)</t>
  </si>
  <si>
    <t xml:space="preserve">  - 2030</t>
  </si>
  <si>
    <t>All projects will be submitted to Portland AIA COTE and 2030 Challenge for the 2030 Challenge award, to be given by Portland AIA COTE and Architecture 2030 at the Green Champions Summit. If you would like to opt-out (not to be considered), please indicate in the box to the right.</t>
  </si>
  <si>
    <r>
      <t>20% More CO</t>
    </r>
    <r>
      <rPr>
        <vertAlign val="subscript"/>
        <sz val="10"/>
        <color indexed="9"/>
        <rFont val="Calibri"/>
        <family val="2"/>
      </rPr>
      <t>2</t>
    </r>
    <r>
      <rPr>
        <sz val="10"/>
        <color indexed="9"/>
        <rFont val="Calibri"/>
        <family val="2"/>
      </rPr>
      <t xml:space="preserve"> Emissions than US Average Building</t>
    </r>
  </si>
  <si>
    <t>Building Climate Impact - 2030 Challenge Benchmark</t>
  </si>
  <si>
    <t>d</t>
  </si>
  <si>
    <t>XYX Building</t>
  </si>
  <si>
    <t>123 Hypothetical Lane
Seattle, Washington 98105</t>
  </si>
  <si>
    <t>Seattle Energy Code 2009</t>
  </si>
  <si>
    <r>
      <t>2030 Challenge Target: 
70% CO</t>
    </r>
    <r>
      <rPr>
        <b/>
        <vertAlign val="subscript"/>
        <sz val="14"/>
        <color indexed="9"/>
        <rFont val="Gill Sans MT"/>
        <family val="2"/>
      </rPr>
      <t>2</t>
    </r>
    <r>
      <rPr>
        <b/>
        <sz val="14"/>
        <color indexed="9"/>
        <rFont val="Gill Sans MT"/>
        <family val="2"/>
      </rPr>
      <t xml:space="preserve"> Reduction (2015)</t>
    </r>
  </si>
  <si>
    <t>70% Reduction</t>
  </si>
  <si>
    <r>
      <t>The chart at right shows 2030 Challenge CO</t>
    </r>
    <r>
      <rPr>
        <b/>
        <sz val="12"/>
        <color indexed="50"/>
        <rFont val="Calibri"/>
        <family val="2"/>
      </rPr>
      <t>₂</t>
    </r>
    <r>
      <rPr>
        <b/>
        <i/>
        <sz val="12"/>
        <color indexed="50"/>
        <rFont val="Gill Sans MT"/>
        <family val="2"/>
      </rPr>
      <t xml:space="preserve"> emmisions targets relative to the year a project is permitted. The gray bar indicate your project.</t>
    </r>
  </si>
  <si>
    <t>ASHRAE 90.1-2010</t>
  </si>
  <si>
    <t>Washington State Energy Code 2012</t>
  </si>
  <si>
    <t>Washington State Energy Code 2009</t>
  </si>
  <si>
    <t>Seattle Energy Code 2012</t>
  </si>
  <si>
    <t>Seattle Energy Code 2006 or Prev.</t>
  </si>
  <si>
    <t>11.3% reduction from ASHRAE 90.1-2010; Source: Comparison of 2012 SEC w ASHRAE 90.1; Kennedy, M. (2014)</t>
  </si>
  <si>
    <t>25.6% reduction from ASHRAE 90.1-2004; Source: US DOEL, PNNL-20405; BA Thornton et. al. (2011)</t>
  </si>
  <si>
    <t>Washington State Energy Code 2006 or prev.</t>
  </si>
  <si>
    <t>Equivalent or Better than ASHRAE 2010; Murray and Rock, G. 2012 Washington State Commercial Building Energy Code Compared to ASHRAE Standard 90.1-2010, Washington State Department of Commerce, State Energy Office, Olympia, 2013.</t>
  </si>
  <si>
    <t>13% worse than WSEC 2012; Energy Efficiency - Building Strategy Update - Wa Dept. Commerce; Report to Legistature, Bonlander, B.; 2014</t>
  </si>
  <si>
    <t>18% worse than WSEC 2012; Energy Efficiency - Building Strategy Update - Wa Dept. Commerce; Report to Legistature, Bonlander, B.; 2014 (pg. 13 Table)</t>
  </si>
  <si>
    <t>Additional reductions needed beyond code requirements to meet 70% reduction from average (per the New Building Institute)</t>
  </si>
  <si>
    <t>Equivalent % Reduction from Average Equivalent (CBECS 2003)</t>
  </si>
  <si>
    <t>Added by CM</t>
  </si>
  <si>
    <t>WA Commerce, Dunn and Cochrane PGL</t>
  </si>
  <si>
    <t>Track ahead of WSEC at same rate</t>
  </si>
  <si>
    <t>Oregon Energy Code</t>
  </si>
  <si>
    <t>California Title-24 2013</t>
  </si>
  <si>
    <t>Current Code % Improvement Over CBECS (2003)</t>
  </si>
  <si>
    <t>International/Other - REQUIRES NARRATIVE</t>
  </si>
  <si>
    <t>This sample project has no unique details and has been created for demonstration purposes only. Please include a short description of your project in this space (on Tab 1. Instructions &amp; General Info) to serve as a summary of the project that will appear on Exhibit C. This is where you can describe specific energy-related design goals and attributes of your project.</t>
  </si>
  <si>
    <t>This calculator was originally created for the Portland Architecture Awards 
by Joshua Hatch (Brightworks Sustainability), and slightly modified by Chris Meek (UW Integrated Design Lab) to adapt it to the 2016 AIA Seattle Honor Awards. Special thanks to AIA Portland COTE Building Climate Impact Committee: Joshua Hatch, John Jennings and Greg Flinders.</t>
  </si>
  <si>
    <t xml:space="preserve">Design Completion Date             (or Permit Date): </t>
  </si>
  <si>
    <t>Design Completed  Year (or anticipated)</t>
  </si>
  <si>
    <r>
      <t xml:space="preserve">There are three different methods of energy calculations accepted for the 2016 AIA Seattle Energy in Design Award. 
</t>
    </r>
    <r>
      <rPr>
        <b/>
        <u val="single"/>
        <sz val="12"/>
        <rFont val="Calibri"/>
        <family val="2"/>
      </rPr>
      <t>Actual Energy Bills</t>
    </r>
    <r>
      <rPr>
        <sz val="12"/>
        <rFont val="Calibri"/>
        <family val="2"/>
      </rPr>
      <t xml:space="preserve"> - The highest quality data results from collecting actual energy bills. This is the easiest and cheapest method of compliance. Using actual energy usage data is the only way to verifiably meet the 2030 Challenge.
</t>
    </r>
    <r>
      <rPr>
        <b/>
        <u val="single"/>
        <sz val="12"/>
        <rFont val="Calibri"/>
        <family val="2"/>
      </rPr>
      <t>Energy Model</t>
    </r>
    <r>
      <rPr>
        <b/>
        <sz val="12"/>
        <rFont val="Calibri"/>
        <family val="2"/>
      </rPr>
      <t xml:space="preserve"> </t>
    </r>
    <r>
      <rPr>
        <sz val="12"/>
        <rFont val="Calibri"/>
        <family val="2"/>
      </rPr>
      <t xml:space="preserve">- The next best option is to have an energy model completed by an engineer. A variety of programs can simulate annual performance using data about the local climate, actual building construction, and occupant usage. It is preferable for this model to have been independently verified through a process such a the certification review during a LEED project.
</t>
    </r>
    <r>
      <rPr>
        <b/>
        <u val="single"/>
        <sz val="12"/>
        <rFont val="Calibri"/>
        <family val="2"/>
      </rPr>
      <t>Engineer Calculations</t>
    </r>
    <r>
      <rPr>
        <sz val="12"/>
        <rFont val="Calibri"/>
        <family val="2"/>
      </rPr>
      <t xml:space="preserve"> - Perform load and usage calculations based on local climate data (Heating Degree Days, Cooling Degree Days), envelope, mechanical systems, setpoints, etc. If engineering calculations are used, it is required to provide a narrative describing how calculations were performed, any assumptions, and list contact information for Engineer in case there are any questions.
</t>
    </r>
    <r>
      <rPr>
        <b/>
        <u val="single"/>
        <sz val="12"/>
        <rFont val="Calibri"/>
        <family val="2"/>
      </rPr>
      <t>Energy Code</t>
    </r>
    <r>
      <rPr>
        <sz val="12"/>
        <rFont val="Calibri"/>
        <family val="2"/>
      </rPr>
      <t xml:space="preserve"> - For projects that made no improvements beyond minimum energy code requirements, the relevant energy code can be used to benchmark project. This option will give no credit for improvements beyond code. Note: Selecting this option uses a default of 50% electricity and 50% natural gas.</t>
    </r>
  </si>
  <si>
    <t>18% less efficient than WSEC 2012; Energy Efficiency - Building Strategy Update - Wa Dept. Commerce; Report to Legistature, Bonlander, B.; 2014 (pg. 13 Table)</t>
  </si>
  <si>
    <t>13% wless efficient than WSEC 2012; Energy Efficiency - Building Strategy Update - Wa Dept. Commerce; Report to Legistature, Bonlander, B.; 2014</t>
  </si>
  <si>
    <t>Total Building Electrical Energy Usage (kWh/yr)</t>
  </si>
  <si>
    <t>Actual/Modeled Building Energy Usage</t>
  </si>
  <si>
    <t xml:space="preserve">Project EUI (kBTU/sf-yr)
</t>
  </si>
  <si>
    <t xml:space="preserve">Retail Store (Non-mall Stores, Vehicle Dealerships)  </t>
  </si>
  <si>
    <r>
      <t xml:space="preserve">AIA Seattle Energy in Design </t>
    </r>
    <r>
      <rPr>
        <b/>
        <sz val="18"/>
        <rFont val="Calibri"/>
        <family val="2"/>
      </rPr>
      <t>Calculator</t>
    </r>
  </si>
  <si>
    <r>
      <t>Welcome to the Seattle Energy in Design</t>
    </r>
    <r>
      <rPr>
        <sz val="12"/>
        <rFont val="Calibri"/>
        <family val="2"/>
      </rPr>
      <t xml:space="preserve"> Calculator. The purpose of this tool is to make calculation of the CO</t>
    </r>
    <r>
      <rPr>
        <vertAlign val="subscript"/>
        <sz val="12"/>
        <rFont val="Calibri"/>
        <family val="2"/>
      </rPr>
      <t>2</t>
    </r>
    <r>
      <rPr>
        <sz val="12"/>
        <rFont val="Calibri"/>
        <family val="2"/>
      </rPr>
      <t xml:space="preserve"> emissions related to your project's energy consumption as simple and straightforward as possible. At the same time, this process has been set up to transparently provide educational information and resources to help raise awareness of the CO</t>
    </r>
    <r>
      <rPr>
        <vertAlign val="subscript"/>
        <sz val="12"/>
        <rFont val="Calibri"/>
        <family val="2"/>
      </rPr>
      <t>2</t>
    </r>
    <r>
      <rPr>
        <sz val="12"/>
        <rFont val="Calibri"/>
        <family val="2"/>
      </rPr>
      <t xml:space="preserve"> calculation resources that are available to designers for use on their projects. 
This is a 4-step process:
1 - Enter General Project Information
2 - Enter Project Energy Usage Information
3 - Select Appropriate Emission Factor
4 - Review Results!
</t>
    </r>
  </si>
  <si>
    <t>AIA Seattle Energy in Design Calculator</t>
  </si>
  <si>
    <t>AIA Seattle Honor Awards. 2016. Created by Joshua Hatch, Brightworks Sustainability</t>
  </si>
  <si>
    <t>EUI = Energy Use Intensity = Annual Energy Use / Project SF (units can be in kBtu/sf/yr or kWh/sf/yr or therm/sf/yr depending on energy type)</t>
  </si>
  <si>
    <t>Both the Design Emissions and Baseline Emissions formulas are additive for Electricity and Gas use.  Exclude gas related emissions if no gas is used at your project.</t>
  </si>
  <si>
    <r>
      <t>Electricity calculation for Design Emissions uses regional CO</t>
    </r>
    <r>
      <rPr>
        <vertAlign val="subscript"/>
        <sz val="11"/>
        <color indexed="8"/>
        <rFont val="Arial"/>
        <family val="2"/>
      </rPr>
      <t>2</t>
    </r>
    <r>
      <rPr>
        <sz val="11"/>
        <color indexed="8"/>
        <rFont val="Arial"/>
        <family val="2"/>
      </rPr>
      <t xml:space="preserve"> emission factors specific to project location that includes transmissions and distribution losses.</t>
    </r>
  </si>
  <si>
    <t>Portfolio Manager is an interactive energy management tool provided by the U.S. Environmental Protection Agency and the U.S. Department of Energy that allows the tracking of energy and water consumption across an entire portfolio of buildings in a secure online environment. This can be a simple and direct way for a building owner or manager to provide actual project energy consumption.</t>
  </si>
  <si>
    <t>Click here for Portfolio Manager</t>
  </si>
  <si>
    <t>Both Portfolio Manager and Target Finder reference CBECS (Commercial Buildings Energy Consumption Survey by Department of Energy), a national survey set of the energy use of buildings, to which the AIA and many other organizations agreed.</t>
  </si>
  <si>
    <t xml:space="preserve">For more information on the relationship between the 2030 Challenge targets and current codes and standards, such as the Oregon and Washington Energy Codes.  </t>
  </si>
  <si>
    <t xml:space="preserve">Click here for 2030 Challenge targets and current codes and standards </t>
  </si>
  <si>
    <t>*AIA DDx</t>
  </si>
  <si>
    <t>Residential, Multifamily Three Stories or Less</t>
  </si>
  <si>
    <t>Residential - Mid-Rise/High-Rise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</si>
</sst>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409]mmmm\ d\,\ yyyy;@"/>
    <numFmt numFmtId="167" formatCode="&quot;$&quot;#,##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00000"/>
    <numFmt numFmtId="176" formatCode="0.0%"/>
    <numFmt numFmtId="177" formatCode="0.00000"/>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171">
    <font>
      <sz val="10"/>
      <name val="Arial"/>
      <family val="0"/>
    </font>
    <font>
      <sz val="11"/>
      <color indexed="8"/>
      <name val="Calibri"/>
      <family val="2"/>
    </font>
    <font>
      <u val="single"/>
      <sz val="10"/>
      <color indexed="12"/>
      <name val="Arial"/>
      <family val="2"/>
    </font>
    <font>
      <b/>
      <sz val="11"/>
      <name val="Calibri"/>
      <family val="2"/>
    </font>
    <font>
      <sz val="11"/>
      <name val="Calibri"/>
      <family val="2"/>
    </font>
    <font>
      <b/>
      <sz val="11"/>
      <color indexed="8"/>
      <name val="Calibri"/>
      <family val="2"/>
    </font>
    <font>
      <b/>
      <vertAlign val="superscript"/>
      <sz val="14"/>
      <name val="Calibri"/>
      <family val="2"/>
    </font>
    <font>
      <sz val="10"/>
      <name val="Calibri"/>
      <family val="2"/>
    </font>
    <font>
      <b/>
      <sz val="18"/>
      <name val="Calibri"/>
      <family val="2"/>
    </font>
    <font>
      <sz val="12"/>
      <name val="Calibri"/>
      <family val="2"/>
    </font>
    <font>
      <b/>
      <sz val="12"/>
      <name val="Calibri"/>
      <family val="2"/>
    </font>
    <font>
      <sz val="8"/>
      <name val="Tahoma"/>
      <family val="2"/>
    </font>
    <font>
      <b/>
      <sz val="14"/>
      <name val="Calibri"/>
      <family val="2"/>
    </font>
    <font>
      <vertAlign val="superscript"/>
      <sz val="10"/>
      <name val="Calibri"/>
      <family val="2"/>
    </font>
    <font>
      <b/>
      <u val="single"/>
      <sz val="12"/>
      <name val="Calibri"/>
      <family val="2"/>
    </font>
    <font>
      <b/>
      <sz val="14"/>
      <name val="Arial"/>
      <family val="2"/>
    </font>
    <font>
      <vertAlign val="subscript"/>
      <sz val="12"/>
      <name val="Calibri"/>
      <family val="2"/>
    </font>
    <font>
      <b/>
      <vertAlign val="subscript"/>
      <sz val="11"/>
      <name val="Calibri"/>
      <family val="2"/>
    </font>
    <font>
      <b/>
      <vertAlign val="subscript"/>
      <sz val="12"/>
      <name val="Calibri"/>
      <family val="2"/>
    </font>
    <font>
      <b/>
      <vertAlign val="subscript"/>
      <sz val="14"/>
      <name val="Calibri"/>
      <family val="2"/>
    </font>
    <font>
      <b/>
      <sz val="10"/>
      <name val="Calibri"/>
      <family val="2"/>
    </font>
    <font>
      <b/>
      <sz val="28"/>
      <color indexed="8"/>
      <name val="Gill Sans MT"/>
      <family val="2"/>
    </font>
    <font>
      <b/>
      <sz val="24"/>
      <color indexed="8"/>
      <name val="Gill Sans MT"/>
      <family val="2"/>
    </font>
    <font>
      <sz val="10"/>
      <name val="Gill Sans MT"/>
      <family val="2"/>
    </font>
    <font>
      <sz val="14"/>
      <name val="Gill Sans MT"/>
      <family val="2"/>
    </font>
    <font>
      <sz val="16"/>
      <name val="Gill Sans MT"/>
      <family val="2"/>
    </font>
    <font>
      <vertAlign val="subscript"/>
      <sz val="14"/>
      <color indexed="8"/>
      <name val="Gill Sans MT"/>
      <family val="2"/>
    </font>
    <font>
      <sz val="16"/>
      <color indexed="8"/>
      <name val="Gill Sans MT"/>
      <family val="2"/>
    </font>
    <font>
      <b/>
      <sz val="12"/>
      <name val="Gill Sans MT"/>
      <family val="2"/>
    </font>
    <font>
      <sz val="9"/>
      <name val="Gill Sans MT"/>
      <family val="2"/>
    </font>
    <font>
      <b/>
      <vertAlign val="subscript"/>
      <sz val="14"/>
      <color indexed="9"/>
      <name val="Gill Sans MT"/>
      <family val="2"/>
    </font>
    <font>
      <b/>
      <sz val="14"/>
      <color indexed="9"/>
      <name val="Gill Sans MT"/>
      <family val="2"/>
    </font>
    <font>
      <vertAlign val="subscript"/>
      <sz val="16"/>
      <color indexed="8"/>
      <name val="Gill Sans MT"/>
      <family val="2"/>
    </font>
    <font>
      <vertAlign val="subscript"/>
      <sz val="10"/>
      <name val="Gill Sans MT"/>
      <family val="2"/>
    </font>
    <font>
      <b/>
      <sz val="22"/>
      <name val="Calibri"/>
      <family val="2"/>
    </font>
    <font>
      <sz val="12"/>
      <name val="Gill Sans MT"/>
      <family val="2"/>
    </font>
    <font>
      <sz val="24"/>
      <name val="Gill Sans MT"/>
      <family val="2"/>
    </font>
    <font>
      <vertAlign val="subscript"/>
      <sz val="24"/>
      <name val="Gill Sans MT"/>
      <family val="2"/>
    </font>
    <font>
      <b/>
      <u val="single"/>
      <sz val="14"/>
      <name val="Calibri"/>
      <family val="2"/>
    </font>
    <font>
      <sz val="14"/>
      <name val="Calibri"/>
      <family val="2"/>
    </font>
    <font>
      <vertAlign val="subscript"/>
      <sz val="10"/>
      <color indexed="9"/>
      <name val="Calibri"/>
      <family val="2"/>
    </font>
    <font>
      <sz val="10"/>
      <color indexed="9"/>
      <name val="Calibri"/>
      <family val="2"/>
    </font>
    <font>
      <b/>
      <i/>
      <sz val="12"/>
      <color indexed="50"/>
      <name val="Gill Sans MT"/>
      <family val="2"/>
    </font>
    <font>
      <b/>
      <sz val="12"/>
      <color indexed="50"/>
      <name val="Calibri"/>
      <family val="2"/>
    </font>
    <font>
      <sz val="11"/>
      <name val="Arial"/>
      <family val="2"/>
    </font>
    <font>
      <sz val="11"/>
      <color indexed="8"/>
      <name val="Arial"/>
      <family val="2"/>
    </font>
    <font>
      <vertAlign val="subscript"/>
      <sz val="11"/>
      <color indexed="8"/>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name val="Calibri"/>
      <family val="2"/>
    </font>
    <font>
      <i/>
      <sz val="10"/>
      <name val="Calibri"/>
      <family val="2"/>
    </font>
    <font>
      <u val="single"/>
      <sz val="10"/>
      <color indexed="12"/>
      <name val="Calibri"/>
      <family val="2"/>
    </font>
    <font>
      <sz val="9"/>
      <name val="Calibri"/>
      <family val="2"/>
    </font>
    <font>
      <sz val="8"/>
      <name val="Calibri"/>
      <family val="2"/>
    </font>
    <font>
      <b/>
      <u val="single"/>
      <sz val="8"/>
      <name val="Calibri"/>
      <family val="2"/>
    </font>
    <font>
      <sz val="10"/>
      <color indexed="8"/>
      <name val="Calibri"/>
      <family val="2"/>
    </font>
    <font>
      <b/>
      <sz val="12"/>
      <color indexed="8"/>
      <name val="Calibri"/>
      <family val="2"/>
    </font>
    <font>
      <b/>
      <sz val="10"/>
      <color indexed="8"/>
      <name val="Calibri"/>
      <family val="2"/>
    </font>
    <font>
      <sz val="10"/>
      <color indexed="42"/>
      <name val="Calibri"/>
      <family val="2"/>
    </font>
    <font>
      <sz val="8"/>
      <color indexed="8"/>
      <name val="Calibri"/>
      <family val="2"/>
    </font>
    <font>
      <b/>
      <i/>
      <sz val="10"/>
      <color indexed="8"/>
      <name val="Calibri"/>
      <family val="2"/>
    </font>
    <font>
      <sz val="7"/>
      <color indexed="8"/>
      <name val="Calibri"/>
      <family val="2"/>
    </font>
    <font>
      <b/>
      <sz val="8"/>
      <color indexed="8"/>
      <name val="Calibri"/>
      <family val="2"/>
    </font>
    <font>
      <b/>
      <i/>
      <sz val="14"/>
      <name val="Calibri"/>
      <family val="2"/>
    </font>
    <font>
      <sz val="16"/>
      <color indexed="8"/>
      <name val="Calibri"/>
      <family val="2"/>
    </font>
    <font>
      <b/>
      <sz val="14"/>
      <color indexed="8"/>
      <name val="Calibri"/>
      <family val="2"/>
    </font>
    <font>
      <sz val="12"/>
      <color indexed="8"/>
      <name val="Calibri"/>
      <family val="2"/>
    </font>
    <font>
      <i/>
      <sz val="9"/>
      <color indexed="8"/>
      <name val="Calibri"/>
      <family val="2"/>
    </font>
    <font>
      <u val="single"/>
      <sz val="10"/>
      <color indexed="8"/>
      <name val="Calibri"/>
      <family val="2"/>
    </font>
    <font>
      <sz val="24"/>
      <name val="Calibri"/>
      <family val="2"/>
    </font>
    <font>
      <b/>
      <sz val="28"/>
      <color indexed="8"/>
      <name val="Calibri"/>
      <family val="2"/>
    </font>
    <font>
      <b/>
      <i/>
      <sz val="11"/>
      <name val="Calibri"/>
      <family val="2"/>
    </font>
    <font>
      <sz val="10"/>
      <color indexed="8"/>
      <name val="Gill Sans MT"/>
      <family val="2"/>
    </font>
    <font>
      <b/>
      <sz val="16"/>
      <color indexed="8"/>
      <name val="Gill Sans MT"/>
      <family val="2"/>
    </font>
    <font>
      <i/>
      <sz val="16"/>
      <color indexed="8"/>
      <name val="Gill Sans MT"/>
      <family val="2"/>
    </font>
    <font>
      <b/>
      <sz val="22"/>
      <color indexed="8"/>
      <name val="Gill Sans MT"/>
      <family val="2"/>
    </font>
    <font>
      <b/>
      <i/>
      <sz val="10"/>
      <color indexed="8"/>
      <name val="Gill Sans MT"/>
      <family val="2"/>
    </font>
    <font>
      <sz val="14"/>
      <color indexed="8"/>
      <name val="Gill Sans MT"/>
      <family val="2"/>
    </font>
    <font>
      <b/>
      <sz val="12"/>
      <color indexed="8"/>
      <name val="Gill Sans MT"/>
      <family val="2"/>
    </font>
    <font>
      <b/>
      <sz val="14"/>
      <color indexed="63"/>
      <name val="Gill Sans MT"/>
      <family val="2"/>
    </font>
    <font>
      <sz val="10"/>
      <color indexed="9"/>
      <name val="Gill Sans MT"/>
      <family val="2"/>
    </font>
    <font>
      <b/>
      <sz val="12"/>
      <color indexed="9"/>
      <name val="Gill Sans MT"/>
      <family val="2"/>
    </font>
    <font>
      <sz val="7"/>
      <color indexed="9"/>
      <name val="Gill Sans MT"/>
      <family val="2"/>
    </font>
    <font>
      <b/>
      <sz val="7"/>
      <color indexed="9"/>
      <name val="Gill Sans MT"/>
      <family val="2"/>
    </font>
    <font>
      <i/>
      <sz val="11"/>
      <name val="Calibri"/>
      <family val="2"/>
    </font>
    <font>
      <sz val="10"/>
      <color indexed="23"/>
      <name val="Arial"/>
      <family val="2"/>
    </font>
    <font>
      <i/>
      <sz val="12"/>
      <name val="Calibri"/>
      <family val="2"/>
    </font>
    <font>
      <sz val="11"/>
      <color indexed="55"/>
      <name val="Calibri"/>
      <family val="2"/>
    </font>
    <font>
      <b/>
      <sz val="13"/>
      <name val="Calibri"/>
      <family val="2"/>
    </font>
    <font>
      <b/>
      <sz val="16"/>
      <color indexed="9"/>
      <name val="Calibri"/>
      <family val="2"/>
    </font>
    <font>
      <b/>
      <sz val="18"/>
      <color indexed="63"/>
      <name val="Gill Sans MT"/>
      <family val="2"/>
    </font>
    <font>
      <b/>
      <u val="single"/>
      <sz val="12"/>
      <color indexed="9"/>
      <name val="Gill Sans MT"/>
      <family val="2"/>
    </font>
    <font>
      <sz val="20"/>
      <color indexed="8"/>
      <name val="Gill Sans MT"/>
      <family val="2"/>
    </font>
    <font>
      <b/>
      <sz val="16"/>
      <color indexed="8"/>
      <name val="Calibri"/>
      <family val="2"/>
    </font>
    <font>
      <i/>
      <sz val="24"/>
      <color indexed="8"/>
      <name val="Gill Sans MT"/>
      <family val="2"/>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b/>
      <sz val="10"/>
      <color theme="1"/>
      <name val="Calibri"/>
      <family val="2"/>
    </font>
    <font>
      <sz val="10"/>
      <color theme="6" tint="0.7999799847602844"/>
      <name val="Calibri"/>
      <family val="2"/>
    </font>
    <font>
      <sz val="8"/>
      <color theme="1"/>
      <name val="Calibri"/>
      <family val="2"/>
    </font>
    <font>
      <b/>
      <i/>
      <sz val="10"/>
      <color theme="1"/>
      <name val="Calibri"/>
      <family val="2"/>
    </font>
    <font>
      <sz val="7"/>
      <color theme="1"/>
      <name val="Calibri"/>
      <family val="2"/>
    </font>
    <font>
      <b/>
      <sz val="8"/>
      <color theme="1"/>
      <name val="Calibri"/>
      <family val="2"/>
    </font>
    <font>
      <sz val="16"/>
      <color theme="1"/>
      <name val="Calibri"/>
      <family val="2"/>
    </font>
    <font>
      <b/>
      <sz val="14"/>
      <color theme="1"/>
      <name val="Calibri"/>
      <family val="2"/>
    </font>
    <font>
      <sz val="12"/>
      <color theme="1"/>
      <name val="Calibri"/>
      <family val="2"/>
    </font>
    <font>
      <i/>
      <sz val="9"/>
      <color theme="1"/>
      <name val="Calibri"/>
      <family val="2"/>
    </font>
    <font>
      <u val="single"/>
      <sz val="10"/>
      <color theme="1"/>
      <name val="Calibri"/>
      <family val="2"/>
    </font>
    <font>
      <sz val="10"/>
      <color theme="0"/>
      <name val="Calibri"/>
      <family val="2"/>
    </font>
    <font>
      <b/>
      <sz val="28"/>
      <color theme="1"/>
      <name val="Calibri"/>
      <family val="2"/>
    </font>
    <font>
      <b/>
      <sz val="28"/>
      <color theme="1"/>
      <name val="Gill Sans MT"/>
      <family val="2"/>
    </font>
    <font>
      <sz val="10"/>
      <color theme="1"/>
      <name val="Gill Sans MT"/>
      <family val="2"/>
    </font>
    <font>
      <b/>
      <sz val="16"/>
      <color theme="1"/>
      <name val="Gill Sans MT"/>
      <family val="2"/>
    </font>
    <font>
      <sz val="16"/>
      <color theme="1"/>
      <name val="Gill Sans MT"/>
      <family val="2"/>
    </font>
    <font>
      <i/>
      <sz val="16"/>
      <color theme="1"/>
      <name val="Gill Sans MT"/>
      <family val="2"/>
    </font>
    <font>
      <b/>
      <sz val="22"/>
      <color theme="1"/>
      <name val="Gill Sans MT"/>
      <family val="2"/>
    </font>
    <font>
      <b/>
      <i/>
      <sz val="10"/>
      <color theme="1"/>
      <name val="Gill Sans MT"/>
      <family val="2"/>
    </font>
    <font>
      <sz val="14"/>
      <color theme="1"/>
      <name val="Gill Sans MT"/>
      <family val="2"/>
    </font>
    <font>
      <b/>
      <sz val="12"/>
      <color theme="1"/>
      <name val="Gill Sans MT"/>
      <family val="2"/>
    </font>
    <font>
      <b/>
      <sz val="14"/>
      <color theme="1" tint="0.34999001026153564"/>
      <name val="Gill Sans MT"/>
      <family val="2"/>
    </font>
    <font>
      <sz val="10"/>
      <color theme="0"/>
      <name val="Gill Sans MT"/>
      <family val="2"/>
    </font>
    <font>
      <b/>
      <sz val="12"/>
      <color theme="0"/>
      <name val="Gill Sans MT"/>
      <family val="2"/>
    </font>
    <font>
      <sz val="7"/>
      <color theme="0"/>
      <name val="Gill Sans MT"/>
      <family val="2"/>
    </font>
    <font>
      <b/>
      <sz val="7"/>
      <color theme="0"/>
      <name val="Gill Sans MT"/>
      <family val="2"/>
    </font>
    <font>
      <b/>
      <sz val="24"/>
      <color theme="1"/>
      <name val="Gill Sans MT"/>
      <family val="2"/>
    </font>
    <font>
      <sz val="10"/>
      <color theme="0" tint="-0.4999699890613556"/>
      <name val="Arial"/>
      <family val="2"/>
    </font>
    <font>
      <sz val="11"/>
      <color theme="0" tint="-0.3499799966812134"/>
      <name val="Calibri"/>
      <family val="2"/>
    </font>
    <font>
      <b/>
      <sz val="16"/>
      <color theme="1"/>
      <name val="Calibri"/>
      <family val="2"/>
    </font>
    <font>
      <i/>
      <sz val="24"/>
      <color theme="1"/>
      <name val="Gill Sans MT"/>
      <family val="2"/>
    </font>
    <font>
      <sz val="20"/>
      <color theme="1"/>
      <name val="Gill Sans MT"/>
      <family val="2"/>
    </font>
    <font>
      <b/>
      <u val="single"/>
      <sz val="12"/>
      <color theme="0"/>
      <name val="Gill Sans MT"/>
      <family val="2"/>
    </font>
    <font>
      <b/>
      <i/>
      <sz val="12"/>
      <color rgb="FF92D050"/>
      <name val="Gill Sans MT"/>
      <family val="2"/>
    </font>
    <font>
      <b/>
      <sz val="18"/>
      <color theme="1" tint="0.34999001026153564"/>
      <name val="Gill Sans MT"/>
      <family val="2"/>
    </font>
    <font>
      <b/>
      <sz val="14"/>
      <color theme="0"/>
      <name val="Gill Sans MT"/>
      <family val="2"/>
    </font>
    <font>
      <b/>
      <sz val="16"/>
      <color theme="0"/>
      <name val="Calibri"/>
      <family val="2"/>
    </font>
    <font>
      <i/>
      <sz val="11"/>
      <color rgb="FF00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149959996342659"/>
        <bgColor indexed="64"/>
      </patternFill>
    </fill>
    <fill>
      <patternFill patternType="solid">
        <fgColor rgb="FFFF0000"/>
        <bgColor indexed="64"/>
      </patternFill>
    </fill>
    <fill>
      <patternFill patternType="solid">
        <fgColor theme="0" tint="-0.3499799966812134"/>
        <bgColor indexed="64"/>
      </patternFill>
    </fill>
    <fill>
      <gradientFill degree="90">
        <stop position="0">
          <color theme="1"/>
        </stop>
        <stop position="1">
          <color rgb="FF92D050"/>
        </stop>
      </gradientFill>
    </fill>
    <fill>
      <patternFill patternType="solid">
        <fgColor theme="1" tint="0.34999001026153564"/>
        <bgColor indexed="64"/>
      </patternFill>
    </fill>
    <fill>
      <gradientFill degree="90">
        <stop position="0">
          <color theme="1"/>
        </stop>
        <stop position="1">
          <color rgb="FF92D050"/>
        </stop>
      </gradientFill>
    </fill>
    <fill>
      <patternFill patternType="solid">
        <fgColor theme="1"/>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right style="thick">
        <color theme="5"/>
      </right>
      <top/>
      <bottom/>
    </border>
    <border>
      <left/>
      <right style="thick">
        <color rgb="FFACD9F4"/>
      </right>
      <top/>
      <bottom/>
    </border>
    <border>
      <left/>
      <right style="thick">
        <color theme="6" tint="-0.24993999302387238"/>
      </right>
      <top/>
      <bottom/>
    </border>
    <border>
      <left style="thick"/>
      <right/>
      <top style="thick"/>
      <bottom style="thick"/>
    </border>
    <border>
      <left/>
      <right/>
      <top style="thick"/>
      <bottom style="thick"/>
    </border>
    <border>
      <left/>
      <right style="thick">
        <color theme="5"/>
      </right>
      <top style="thick"/>
      <bottom style="thick"/>
    </border>
    <border>
      <left/>
      <right style="thick">
        <color rgb="FFACD9F4"/>
      </right>
      <top style="thick"/>
      <bottom style="thick"/>
    </border>
    <border>
      <left/>
      <right style="thick">
        <color theme="6" tint="-0.24993999302387238"/>
      </right>
      <top style="thick"/>
      <bottom style="thick"/>
    </border>
    <border>
      <left/>
      <right style="thick"/>
      <top style="thick"/>
      <bottom style="thick"/>
    </border>
    <border>
      <left style="thin"/>
      <right style="medium"/>
      <top style="medium"/>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style="thin"/>
      <right/>
      <top style="medium"/>
      <bottom/>
    </border>
    <border>
      <left/>
      <right style="thin"/>
      <top style="medium"/>
      <bottom/>
    </border>
    <border>
      <left style="thin"/>
      <right style="medium"/>
      <top style="medium"/>
      <bottom style="thin"/>
    </border>
    <border>
      <left style="thin"/>
      <right/>
      <top/>
      <bottom/>
    </border>
    <border>
      <left/>
      <right style="thin"/>
      <top/>
      <bottom/>
    </border>
    <border>
      <left style="thin"/>
      <right style="medium"/>
      <top/>
      <bottom/>
    </border>
    <border>
      <left style="thin"/>
      <right/>
      <top/>
      <bottom style="medium"/>
    </border>
    <border>
      <left/>
      <right style="thin"/>
      <top/>
      <bottom style="medium"/>
    </border>
    <border>
      <left style="thin"/>
      <right style="medium"/>
      <top/>
      <bottom style="medium"/>
    </border>
    <border>
      <left style="medium"/>
      <right/>
      <top style="medium"/>
      <bottom style="thin"/>
    </border>
    <border>
      <left/>
      <right style="thin"/>
      <top/>
      <bottom style="thin"/>
    </border>
    <border>
      <left style="thin"/>
      <right/>
      <top/>
      <bottom style="thin"/>
    </border>
    <border>
      <left style="thin"/>
      <right/>
      <top style="thin"/>
      <bottom style="medium"/>
    </border>
    <border>
      <left style="thin"/>
      <right/>
      <top style="medium"/>
      <bottom style="thin"/>
    </border>
    <border>
      <left/>
      <right style="thin"/>
      <top style="medium"/>
      <bottom style="thin"/>
    </border>
    <border>
      <left/>
      <right style="medium"/>
      <top/>
      <bottom style="thin"/>
    </border>
    <border>
      <left/>
      <right style="medium"/>
      <top style="thin"/>
      <bottom style="medium"/>
    </border>
    <border>
      <left/>
      <right style="thin"/>
      <top style="thin"/>
      <bottom style="medium"/>
    </border>
    <border>
      <left style="thin"/>
      <right style="medium"/>
      <top style="thin"/>
      <bottom style="medium"/>
    </border>
    <border>
      <left style="medium"/>
      <right style="medium"/>
      <top/>
      <bottom/>
    </border>
    <border>
      <left style="medium"/>
      <right style="medium"/>
      <top style="medium"/>
      <bottom style="thin"/>
    </border>
    <border>
      <left style="medium"/>
      <right/>
      <top style="thin"/>
      <bottom style="medium"/>
    </border>
    <border>
      <left style="medium"/>
      <right style="thin"/>
      <top style="medium"/>
      <bottom style="medium"/>
    </border>
    <border>
      <left/>
      <right/>
      <top/>
      <bottom style="thick"/>
    </border>
    <border>
      <left style="medium"/>
      <right style="medium"/>
      <top style="medium"/>
      <bottom/>
    </border>
    <border>
      <left style="medium"/>
      <right style="medium"/>
      <top/>
      <bottom style="medium"/>
    </border>
    <border>
      <left/>
      <right/>
      <top/>
      <bottom style="thin">
        <color theme="1"/>
      </bottom>
    </border>
    <border>
      <left/>
      <right/>
      <top style="thick">
        <color rgb="FF92D050"/>
      </top>
      <bottom/>
    </border>
    <border>
      <left/>
      <right/>
      <top style="thin">
        <color rgb="FF92D050"/>
      </top>
      <bottom/>
    </border>
    <border>
      <left/>
      <right/>
      <top style="dotted">
        <color rgb="FF92D050"/>
      </top>
      <bottom/>
    </border>
    <border>
      <left/>
      <right/>
      <top/>
      <bottom style="thin">
        <color rgb="FF92D050"/>
      </bottom>
    </border>
    <border>
      <left style="thin"/>
      <right/>
      <top style="thin"/>
      <bottom/>
    </border>
    <border>
      <left/>
      <right/>
      <top style="thin"/>
      <bottom/>
    </border>
    <border>
      <left/>
      <right style="thin"/>
      <top style="thin"/>
      <bottom/>
    </border>
    <border>
      <left/>
      <right/>
      <top/>
      <bottom style="thin"/>
    </border>
    <border>
      <left style="medium"/>
      <right style="medium"/>
      <top style="thin"/>
      <bottom style="thin"/>
    </border>
    <border>
      <left style="medium"/>
      <right style="medium"/>
      <top style="thin"/>
      <bottom style="medium"/>
    </border>
    <border>
      <left/>
      <right/>
      <top style="thick"/>
      <bottom/>
    </border>
    <border>
      <left/>
      <right/>
      <top style="dotted">
        <color theme="0"/>
      </top>
      <bottom/>
    </border>
    <border>
      <left/>
      <right/>
      <top/>
      <bottom style="dotted">
        <color theme="0"/>
      </bottom>
    </border>
    <border>
      <left style="medium"/>
      <right/>
      <top/>
      <bottom style="thin"/>
    </border>
    <border>
      <left style="medium"/>
      <right style="thin"/>
      <top/>
      <bottom/>
    </border>
    <border>
      <left style="medium"/>
      <right style="thin"/>
      <top/>
      <bottom style="medium"/>
    </border>
    <border>
      <left style="medium"/>
      <right/>
      <top style="dotted"/>
      <bottom style="medium"/>
    </border>
    <border>
      <left style="medium"/>
      <right style="thin"/>
      <top style="dotted"/>
      <bottom style="medium"/>
    </border>
    <border>
      <left/>
      <right style="thin"/>
      <top style="dotted"/>
      <bottom style="medium"/>
    </border>
    <border>
      <left style="medium"/>
      <right style="thin"/>
      <top style="medium"/>
      <bottom/>
    </border>
    <border>
      <left style="medium"/>
      <right style="medium"/>
      <top style="thin"/>
      <bottom>
        <color indexed="63"/>
      </bottom>
    </border>
    <border>
      <left style="thin"/>
      <right style="thin"/>
      <top style="thin"/>
      <bottom style="medium"/>
    </border>
    <border>
      <left style="thin"/>
      <right style="medium"/>
      <top style="medium"/>
      <bottom/>
    </border>
    <border>
      <left style="thin"/>
      <right style="medium"/>
      <top/>
      <bottom style="thin"/>
    </border>
    <border>
      <left style="thin"/>
      <right/>
      <top style="dotted"/>
      <bottom style="medium"/>
    </border>
    <border>
      <left/>
      <right style="medium"/>
      <top style="dotted"/>
      <bottom style="medium"/>
    </border>
    <border>
      <left style="thin"/>
      <right/>
      <top style="medium"/>
      <bottom style="medium"/>
    </border>
    <border>
      <left style="thin"/>
      <right style="thin"/>
      <top style="medium"/>
      <bottom/>
    </border>
    <border>
      <left style="thin"/>
      <right style="thin"/>
      <top style="medium"/>
      <bottom style="thin"/>
    </border>
    <border>
      <left style="thin"/>
      <right style="thin"/>
      <top/>
      <bottom style="medium"/>
    </border>
    <border>
      <left style="thin"/>
      <right style="thin"/>
      <top/>
      <bottom/>
    </border>
    <border>
      <left style="medium"/>
      <right/>
      <top style="thin"/>
      <bottom/>
    </border>
    <border>
      <left/>
      <right style="medium"/>
      <top style="thin"/>
      <bottom/>
    </border>
    <border>
      <left/>
      <right/>
      <top style="medium"/>
      <bottom style="thin"/>
    </border>
    <border>
      <left/>
      <right style="medium"/>
      <top style="medium"/>
      <bottom style="thin"/>
    </border>
    <border>
      <left style="thin"/>
      <right style="thin"/>
      <top style="thin"/>
      <bottom/>
    </border>
    <border>
      <left style="thin"/>
      <right style="thin"/>
      <top/>
      <bottom style="thin"/>
    </border>
    <border>
      <left/>
      <right/>
      <top style="thin"/>
      <bottom style="medium"/>
    </border>
    <border>
      <left style="thin"/>
      <right style="thin"/>
      <top style="medium"/>
      <bottom style="medium"/>
    </border>
    <border>
      <left/>
      <right style="thin"/>
      <top style="medium"/>
      <bottom style="medium"/>
    </border>
    <border>
      <left style="thick">
        <color rgb="FFACD9F4"/>
      </left>
      <right/>
      <top style="thick">
        <color rgb="FFACD9F4"/>
      </top>
      <bottom/>
    </border>
    <border>
      <left/>
      <right style="thick">
        <color rgb="FFACD9F4"/>
      </right>
      <top style="thick">
        <color rgb="FFACD9F4"/>
      </top>
      <bottom/>
    </border>
    <border>
      <left style="thick">
        <color rgb="FFACD9F4"/>
      </left>
      <right/>
      <top/>
      <bottom style="thick">
        <color rgb="FFACD9F4"/>
      </bottom>
    </border>
    <border>
      <left/>
      <right style="thick">
        <color rgb="FFACD9F4"/>
      </right>
      <top/>
      <bottom style="thick">
        <color rgb="FFACD9F4"/>
      </bottom>
    </border>
    <border>
      <left style="thick">
        <color theme="6" tint="-0.24993999302387238"/>
      </left>
      <right/>
      <top style="thick">
        <color theme="6" tint="-0.24993999302387238"/>
      </top>
      <bottom/>
    </border>
    <border>
      <left/>
      <right style="thick">
        <color theme="6" tint="-0.24993999302387238"/>
      </right>
      <top style="thick">
        <color theme="6" tint="-0.24993999302387238"/>
      </top>
      <bottom/>
    </border>
    <border>
      <left style="thick">
        <color theme="6" tint="-0.24993999302387238"/>
      </left>
      <right/>
      <top/>
      <bottom style="thick">
        <color theme="6" tint="-0.24993999302387238"/>
      </bottom>
    </border>
    <border>
      <left/>
      <right style="thick">
        <color theme="6" tint="-0.24993999302387238"/>
      </right>
      <top/>
      <bottom style="thick">
        <color theme="6" tint="-0.24993999302387238"/>
      </bottom>
    </border>
    <border>
      <left style="thick">
        <color theme="5"/>
      </left>
      <right/>
      <top style="thick">
        <color theme="5"/>
      </top>
      <bottom/>
    </border>
    <border>
      <left/>
      <right style="thick">
        <color theme="5"/>
      </right>
      <top style="thick">
        <color theme="5"/>
      </top>
      <bottom/>
    </border>
    <border>
      <left style="thick">
        <color theme="5"/>
      </left>
      <right/>
      <top/>
      <bottom style="thick">
        <color theme="5"/>
      </bottom>
    </border>
    <border>
      <left/>
      <right style="thick">
        <color theme="5"/>
      </right>
      <top/>
      <bottom style="thick">
        <color theme="5"/>
      </bottom>
    </border>
    <border>
      <left style="thick">
        <color rgb="FF92D050"/>
      </left>
      <right/>
      <top/>
      <bottom/>
    </border>
    <border diagonalUp="1">
      <left/>
      <right/>
      <top/>
      <bottom/>
      <diagonal style="medium"/>
    </border>
    <border>
      <left/>
      <right style="thick">
        <color rgb="FF92D050"/>
      </right>
      <top/>
      <bottom/>
    </border>
    <border>
      <left style="thick">
        <color rgb="FF92D050"/>
      </left>
      <right style="thick">
        <color rgb="FF92D050"/>
      </right>
      <top style="thick">
        <color rgb="FF92D050"/>
      </top>
      <bottom/>
    </border>
    <border>
      <left style="thick">
        <color rgb="FF92D050"/>
      </left>
      <right style="thick">
        <color rgb="FF92D050"/>
      </right>
      <top/>
      <bottom/>
    </border>
    <border>
      <left style="thick">
        <color rgb="FF92D050"/>
      </left>
      <right style="thick">
        <color rgb="FF92D050"/>
      </right>
      <top/>
      <bottom style="thick">
        <color rgb="FF92D050"/>
      </bottom>
    </border>
    <border>
      <left style="thin">
        <color rgb="FF92D050"/>
      </left>
      <right style="thin">
        <color rgb="FF92D050"/>
      </right>
      <top style="thin">
        <color rgb="FF92D050"/>
      </top>
      <bottom/>
    </border>
    <border>
      <left style="thin">
        <color rgb="FF92D050"/>
      </left>
      <right style="thin">
        <color rgb="FF92D050"/>
      </right>
      <top/>
      <bottom/>
    </border>
    <border>
      <left style="thin">
        <color rgb="FF92D050"/>
      </left>
      <right style="thin">
        <color rgb="FF92D050"/>
      </right>
      <top/>
      <bottom style="thin">
        <color rgb="FF92D050"/>
      </bottom>
    </border>
    <border>
      <left style="medium">
        <color rgb="FF92D050"/>
      </left>
      <right/>
      <top style="medium">
        <color rgb="FF92D050"/>
      </top>
      <bottom/>
    </border>
    <border>
      <left/>
      <right style="medium">
        <color rgb="FF92D050"/>
      </right>
      <top style="medium">
        <color rgb="FF92D050"/>
      </top>
      <bottom/>
    </border>
    <border>
      <left style="medium">
        <color rgb="FF92D050"/>
      </left>
      <right/>
      <top/>
      <bottom/>
    </border>
    <border>
      <left/>
      <right style="medium">
        <color rgb="FF92D050"/>
      </right>
      <top/>
      <bottom/>
    </border>
    <border>
      <left style="medium">
        <color rgb="FF92D050"/>
      </left>
      <right/>
      <top/>
      <bottom style="medium">
        <color rgb="FF92D050"/>
      </bottom>
    </border>
    <border>
      <left/>
      <right style="medium">
        <color rgb="FF92D050"/>
      </right>
      <top/>
      <bottom style="medium">
        <color rgb="FF92D050"/>
      </bottom>
    </border>
    <border diagonalDown="1">
      <left/>
      <right/>
      <top/>
      <bottom/>
      <diagonal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0" applyNumberFormat="0" applyBorder="0" applyAlignment="0" applyProtection="0"/>
    <xf numFmtId="0" fontId="114" fillId="27" borderId="1" applyNumberFormat="0" applyAlignment="0" applyProtection="0"/>
    <xf numFmtId="0" fontId="1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2"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672">
    <xf numFmtId="0" fontId="0" fillId="0" borderId="0" xfId="0" applyAlignment="1">
      <alignment/>
    </xf>
    <xf numFmtId="0" fontId="7" fillId="33" borderId="0" xfId="0" applyFont="1" applyFill="1" applyAlignment="1">
      <alignment/>
    </xf>
    <xf numFmtId="0" fontId="7" fillId="34" borderId="10" xfId="0" applyFont="1" applyFill="1" applyBorder="1" applyAlignment="1">
      <alignment/>
    </xf>
    <xf numFmtId="0" fontId="64" fillId="34" borderId="11" xfId="0" applyFont="1" applyFill="1" applyBorder="1" applyAlignment="1">
      <alignment/>
    </xf>
    <xf numFmtId="0" fontId="7" fillId="34" borderId="11" xfId="0" applyFont="1" applyFill="1" applyBorder="1" applyAlignment="1">
      <alignment/>
    </xf>
    <xf numFmtId="0" fontId="7" fillId="34" borderId="12" xfId="0" applyFont="1" applyFill="1" applyBorder="1" applyAlignment="1">
      <alignment/>
    </xf>
    <xf numFmtId="0" fontId="7" fillId="34" borderId="13" xfId="0" applyFont="1" applyFill="1" applyBorder="1" applyAlignment="1">
      <alignment/>
    </xf>
    <xf numFmtId="0" fontId="64" fillId="34" borderId="0" xfId="0" applyFont="1" applyFill="1" applyBorder="1" applyAlignment="1">
      <alignment horizontal="center" vertical="center"/>
    </xf>
    <xf numFmtId="0" fontId="7" fillId="34" borderId="0" xfId="0" applyFont="1" applyFill="1" applyBorder="1" applyAlignment="1">
      <alignment/>
    </xf>
    <xf numFmtId="0" fontId="7" fillId="34" borderId="14" xfId="0" applyFont="1" applyFill="1" applyBorder="1" applyAlignment="1">
      <alignment/>
    </xf>
    <xf numFmtId="0" fontId="3" fillId="34" borderId="0" xfId="0" applyFont="1" applyFill="1" applyBorder="1" applyAlignment="1">
      <alignment vertical="center" wrapText="1"/>
    </xf>
    <xf numFmtId="0" fontId="4" fillId="34" borderId="0" xfId="0" applyFont="1" applyFill="1" applyBorder="1" applyAlignment="1">
      <alignment horizontal="right" vertical="center"/>
    </xf>
    <xf numFmtId="0" fontId="3" fillId="34" borderId="0" xfId="0" applyFont="1" applyFill="1" applyBorder="1" applyAlignment="1">
      <alignment horizontal="center" vertical="center" wrapText="1"/>
    </xf>
    <xf numFmtId="0" fontId="7" fillId="34" borderId="15" xfId="0" applyFont="1" applyFill="1" applyBorder="1" applyAlignment="1">
      <alignment/>
    </xf>
    <xf numFmtId="0" fontId="7" fillId="34" borderId="16" xfId="0" applyFont="1" applyFill="1" applyBorder="1" applyAlignment="1">
      <alignment/>
    </xf>
    <xf numFmtId="0" fontId="3" fillId="34" borderId="16" xfId="0" applyFont="1" applyFill="1" applyBorder="1" applyAlignment="1">
      <alignment vertical="center" wrapText="1"/>
    </xf>
    <xf numFmtId="0" fontId="7" fillId="34" borderId="17" xfId="0" applyFont="1" applyFill="1" applyBorder="1" applyAlignment="1">
      <alignment/>
    </xf>
    <xf numFmtId="0" fontId="65" fillId="34" borderId="0" xfId="0" applyFont="1" applyFill="1" applyBorder="1" applyAlignment="1">
      <alignment horizontal="center" vertical="center" wrapText="1"/>
    </xf>
    <xf numFmtId="0" fontId="7" fillId="33" borderId="13" xfId="0" applyFont="1" applyFill="1" applyBorder="1" applyAlignment="1">
      <alignment/>
    </xf>
    <xf numFmtId="0" fontId="7" fillId="33" borderId="0" xfId="0" applyFont="1" applyFill="1" applyBorder="1" applyAlignment="1">
      <alignment/>
    </xf>
    <xf numFmtId="0" fontId="7" fillId="33" borderId="11" xfId="0" applyFont="1" applyFill="1" applyBorder="1" applyAlignment="1">
      <alignment/>
    </xf>
    <xf numFmtId="0" fontId="64" fillId="34" borderId="0" xfId="0" applyFont="1" applyFill="1" applyBorder="1" applyAlignment="1">
      <alignment/>
    </xf>
    <xf numFmtId="0" fontId="7" fillId="35" borderId="18" xfId="0" applyFont="1" applyFill="1" applyBorder="1" applyAlignment="1">
      <alignment/>
    </xf>
    <xf numFmtId="0" fontId="7" fillId="35" borderId="19" xfId="0" applyFont="1" applyFill="1" applyBorder="1" applyAlignment="1">
      <alignment/>
    </xf>
    <xf numFmtId="0" fontId="7" fillId="33" borderId="14" xfId="0" applyFont="1" applyFill="1" applyBorder="1" applyAlignment="1">
      <alignment/>
    </xf>
    <xf numFmtId="0" fontId="4" fillId="33" borderId="0" xfId="0" applyFont="1" applyFill="1" applyBorder="1" applyAlignment="1">
      <alignment/>
    </xf>
    <xf numFmtId="0" fontId="66" fillId="33" borderId="0" xfId="53" applyFont="1" applyFill="1" applyBorder="1" applyAlignment="1" applyProtection="1">
      <alignment/>
      <protection/>
    </xf>
    <xf numFmtId="0" fontId="67" fillId="33" borderId="0"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3" fillId="34" borderId="0" xfId="0" applyFont="1" applyFill="1" applyBorder="1" applyAlignment="1">
      <alignment horizontal="left" vertical="center" wrapText="1"/>
    </xf>
    <xf numFmtId="0" fontId="66" fillId="33" borderId="14" xfId="53" applyFont="1" applyFill="1" applyBorder="1" applyAlignment="1" applyProtection="1">
      <alignment/>
      <protection/>
    </xf>
    <xf numFmtId="0" fontId="4" fillId="33" borderId="14" xfId="0" applyFont="1" applyFill="1" applyBorder="1" applyAlignment="1">
      <alignment/>
    </xf>
    <xf numFmtId="0" fontId="67" fillId="33" borderId="16" xfId="0" applyFont="1" applyFill="1" applyBorder="1" applyAlignment="1">
      <alignment/>
    </xf>
    <xf numFmtId="0" fontId="68" fillId="33" borderId="13" xfId="0" applyFont="1" applyFill="1" applyBorder="1" applyAlignment="1">
      <alignment/>
    </xf>
    <xf numFmtId="0" fontId="68" fillId="33" borderId="15" xfId="0" applyFont="1" applyFill="1" applyBorder="1" applyAlignment="1">
      <alignment/>
    </xf>
    <xf numFmtId="0" fontId="69" fillId="33" borderId="13"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3" fillId="33" borderId="21" xfId="0" applyFont="1" applyFill="1" applyBorder="1" applyAlignment="1">
      <alignment/>
    </xf>
    <xf numFmtId="0" fontId="4" fillId="33" borderId="22" xfId="0" applyFont="1" applyFill="1" applyBorder="1" applyAlignment="1">
      <alignment horizontal="center"/>
    </xf>
    <xf numFmtId="0" fontId="4" fillId="33" borderId="23" xfId="0" applyFont="1" applyFill="1" applyBorder="1" applyAlignment="1">
      <alignment horizontal="center"/>
    </xf>
    <xf numFmtId="0" fontId="4" fillId="33" borderId="0"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25" xfId="0" applyFont="1" applyFill="1" applyBorder="1" applyAlignment="1">
      <alignment horizontal="center"/>
    </xf>
    <xf numFmtId="0" fontId="4" fillId="33" borderId="26" xfId="0" applyFont="1" applyFill="1" applyBorder="1" applyAlignment="1">
      <alignment horizontal="center"/>
    </xf>
    <xf numFmtId="0" fontId="3" fillId="34" borderId="0" xfId="0" applyFont="1" applyFill="1" applyBorder="1" applyAlignment="1">
      <alignment horizontal="center"/>
    </xf>
    <xf numFmtId="0" fontId="3" fillId="34" borderId="0" xfId="0" applyFont="1" applyFill="1" applyBorder="1" applyAlignment="1">
      <alignment/>
    </xf>
    <xf numFmtId="0" fontId="7" fillId="34" borderId="0" xfId="0" applyFont="1" applyFill="1" applyBorder="1" applyAlignment="1">
      <alignment horizontal="left" wrapText="1"/>
    </xf>
    <xf numFmtId="0" fontId="4" fillId="34" borderId="0" xfId="0" applyFont="1" applyFill="1" applyBorder="1" applyAlignment="1">
      <alignment vertical="top" wrapText="1"/>
    </xf>
    <xf numFmtId="0" fontId="129" fillId="33" borderId="0" xfId="0" applyFont="1" applyFill="1" applyAlignment="1">
      <alignment/>
    </xf>
    <xf numFmtId="0" fontId="129" fillId="33" borderId="16" xfId="0" applyFont="1" applyFill="1" applyBorder="1" applyAlignment="1">
      <alignment/>
    </xf>
    <xf numFmtId="0" fontId="129" fillId="33" borderId="0" xfId="0" applyFont="1" applyFill="1" applyBorder="1" applyAlignment="1">
      <alignment/>
    </xf>
    <xf numFmtId="0" fontId="129" fillId="33" borderId="11" xfId="0" applyFont="1" applyFill="1" applyBorder="1" applyAlignment="1">
      <alignment/>
    </xf>
    <xf numFmtId="166" fontId="130" fillId="33" borderId="0" xfId="0" applyNumberFormat="1" applyFont="1" applyFill="1" applyBorder="1" applyAlignment="1">
      <alignment/>
    </xf>
    <xf numFmtId="0" fontId="129" fillId="33" borderId="27" xfId="0" applyFont="1" applyFill="1" applyBorder="1" applyAlignment="1">
      <alignment/>
    </xf>
    <xf numFmtId="0" fontId="129" fillId="33" borderId="28" xfId="0" applyFont="1" applyFill="1" applyBorder="1" applyAlignment="1">
      <alignment/>
    </xf>
    <xf numFmtId="0" fontId="129" fillId="33" borderId="29" xfId="0" applyFont="1" applyFill="1" applyBorder="1" applyAlignment="1">
      <alignment/>
    </xf>
    <xf numFmtId="0" fontId="131" fillId="33" borderId="27" xfId="0" applyFont="1" applyFill="1" applyBorder="1" applyAlignment="1">
      <alignment/>
    </xf>
    <xf numFmtId="0" fontId="132" fillId="33" borderId="0" xfId="0" applyFont="1" applyFill="1" applyBorder="1" applyAlignment="1">
      <alignment/>
    </xf>
    <xf numFmtId="0" fontId="7" fillId="33" borderId="30" xfId="0" applyFont="1" applyFill="1" applyBorder="1" applyAlignment="1">
      <alignment/>
    </xf>
    <xf numFmtId="0" fontId="7" fillId="33" borderId="31" xfId="0" applyFont="1" applyFill="1" applyBorder="1" applyAlignment="1">
      <alignment/>
    </xf>
    <xf numFmtId="0" fontId="7" fillId="33" borderId="32" xfId="0" applyFont="1" applyFill="1" applyBorder="1" applyAlignment="1">
      <alignment/>
    </xf>
    <xf numFmtId="0" fontId="7" fillId="33" borderId="33" xfId="0" applyFont="1" applyFill="1" applyBorder="1" applyAlignment="1">
      <alignment/>
    </xf>
    <xf numFmtId="0" fontId="7" fillId="33" borderId="34" xfId="0" applyFont="1" applyFill="1" applyBorder="1" applyAlignment="1">
      <alignment/>
    </xf>
    <xf numFmtId="0" fontId="7" fillId="33" borderId="35" xfId="0" applyFont="1" applyFill="1" applyBorder="1" applyAlignment="1">
      <alignment/>
    </xf>
    <xf numFmtId="9" fontId="133" fillId="33" borderId="0" xfId="59" applyNumberFormat="1" applyFont="1" applyFill="1" applyBorder="1" applyAlignment="1">
      <alignment/>
    </xf>
    <xf numFmtId="9" fontId="129" fillId="33" borderId="27" xfId="59" applyFont="1" applyFill="1" applyBorder="1" applyAlignment="1">
      <alignment/>
    </xf>
    <xf numFmtId="9" fontId="129" fillId="33" borderId="0" xfId="59" applyFont="1" applyFill="1" applyBorder="1" applyAlignment="1">
      <alignment textRotation="180"/>
    </xf>
    <xf numFmtId="9" fontId="129" fillId="33" borderId="27" xfId="59" applyFont="1" applyFill="1" applyBorder="1" applyAlignment="1">
      <alignment textRotation="180"/>
    </xf>
    <xf numFmtId="9" fontId="129" fillId="33" borderId="28" xfId="59" applyFont="1" applyFill="1" applyBorder="1" applyAlignment="1">
      <alignment textRotation="180"/>
    </xf>
    <xf numFmtId="9" fontId="129" fillId="33" borderId="29" xfId="59" applyFont="1" applyFill="1" applyBorder="1" applyAlignment="1">
      <alignment textRotation="180"/>
    </xf>
    <xf numFmtId="0" fontId="134" fillId="33" borderId="0" xfId="0" applyFont="1" applyFill="1" applyBorder="1" applyAlignment="1">
      <alignment/>
    </xf>
    <xf numFmtId="0" fontId="131" fillId="33" borderId="0" xfId="0" applyFont="1" applyFill="1" applyBorder="1" applyAlignment="1">
      <alignment/>
    </xf>
    <xf numFmtId="0" fontId="135" fillId="33" borderId="0" xfId="0" applyFont="1" applyFill="1" applyBorder="1" applyAlignment="1">
      <alignment/>
    </xf>
    <xf numFmtId="9" fontId="131" fillId="33" borderId="0" xfId="59" applyFont="1" applyFill="1" applyBorder="1" applyAlignment="1">
      <alignment horizontal="center" vertical="top" textRotation="180"/>
    </xf>
    <xf numFmtId="0" fontId="129" fillId="34" borderId="0" xfId="0" applyFont="1" applyFill="1" applyAlignment="1">
      <alignment/>
    </xf>
    <xf numFmtId="166" fontId="130" fillId="34" borderId="0" xfId="0" applyNumberFormat="1" applyFont="1" applyFill="1" applyBorder="1" applyAlignment="1">
      <alignment/>
    </xf>
    <xf numFmtId="0" fontId="7" fillId="34" borderId="0" xfId="0" applyFont="1" applyFill="1" applyAlignment="1">
      <alignment/>
    </xf>
    <xf numFmtId="14" fontId="7" fillId="33" borderId="0" xfId="0" applyNumberFormat="1" applyFont="1" applyFill="1" applyAlignment="1">
      <alignment/>
    </xf>
    <xf numFmtId="0" fontId="4" fillId="35" borderId="24" xfId="0" applyFont="1" applyFill="1" applyBorder="1" applyAlignment="1">
      <alignment horizontal="center" vertical="center"/>
    </xf>
    <xf numFmtId="0" fontId="4" fillId="35" borderId="24" xfId="0" applyFont="1" applyFill="1" applyBorder="1" applyAlignment="1">
      <alignment horizontal="right" vertical="center"/>
    </xf>
    <xf numFmtId="2" fontId="7" fillId="33" borderId="0" xfId="0" applyNumberFormat="1" applyFont="1" applyFill="1" applyAlignment="1">
      <alignment/>
    </xf>
    <xf numFmtId="0" fontId="3" fillId="35" borderId="36" xfId="0" applyFont="1" applyFill="1" applyBorder="1" applyAlignment="1">
      <alignment horizontal="center" vertical="center" wrapText="1"/>
    </xf>
    <xf numFmtId="0" fontId="4" fillId="34" borderId="0" xfId="0" applyFont="1" applyFill="1" applyBorder="1" applyAlignment="1">
      <alignment/>
    </xf>
    <xf numFmtId="0" fontId="4" fillId="34" borderId="0" xfId="0" applyFont="1" applyFill="1" applyBorder="1" applyAlignment="1">
      <alignment horizontal="center"/>
    </xf>
    <xf numFmtId="0" fontId="4" fillId="35" borderId="37" xfId="0" applyFont="1" applyFill="1" applyBorder="1" applyAlignment="1">
      <alignment horizontal="center" vertical="center" wrapText="1"/>
    </xf>
    <xf numFmtId="0" fontId="4" fillId="34" borderId="0" xfId="0" applyFont="1" applyFill="1" applyBorder="1" applyAlignment="1">
      <alignment horizontal="left"/>
    </xf>
    <xf numFmtId="0" fontId="4" fillId="35" borderId="38" xfId="0" applyFont="1" applyFill="1" applyBorder="1" applyAlignment="1">
      <alignment horizontal="right" vertical="center"/>
    </xf>
    <xf numFmtId="0" fontId="4" fillId="35" borderId="39" xfId="0" applyFont="1" applyFill="1" applyBorder="1" applyAlignment="1">
      <alignment horizontal="right" vertical="center"/>
    </xf>
    <xf numFmtId="0" fontId="4" fillId="35" borderId="40" xfId="0" applyFont="1" applyFill="1" applyBorder="1" applyAlignment="1">
      <alignment horizontal="right" vertical="center"/>
    </xf>
    <xf numFmtId="0" fontId="4" fillId="34" borderId="0" xfId="0" applyFont="1" applyFill="1" applyBorder="1" applyAlignment="1">
      <alignment horizontal="left" vertical="center" wrapText="1"/>
    </xf>
    <xf numFmtId="0" fontId="39" fillId="36" borderId="37" xfId="0" applyFont="1" applyFill="1" applyBorder="1" applyAlignment="1">
      <alignment horizontal="center"/>
    </xf>
    <xf numFmtId="164" fontId="3" fillId="34" borderId="0" xfId="0" applyNumberFormat="1" applyFont="1" applyFill="1" applyBorder="1" applyAlignment="1">
      <alignment vertical="center"/>
    </xf>
    <xf numFmtId="0" fontId="3" fillId="35" borderId="41" xfId="0" applyFont="1" applyFill="1" applyBorder="1" applyAlignment="1">
      <alignment horizontal="center" vertical="center" wrapText="1"/>
    </xf>
    <xf numFmtId="0" fontId="20" fillId="35" borderId="10" xfId="0" applyFont="1" applyFill="1" applyBorder="1" applyAlignment="1">
      <alignment horizontal="center" wrapText="1"/>
    </xf>
    <xf numFmtId="0" fontId="20" fillId="35" borderId="42" xfId="0" applyFont="1" applyFill="1" applyBorder="1" applyAlignment="1">
      <alignment horizontal="center" wrapText="1"/>
    </xf>
    <xf numFmtId="0" fontId="20" fillId="35" borderId="43" xfId="0" applyFont="1" applyFill="1" applyBorder="1" applyAlignment="1">
      <alignment horizontal="center" wrapText="1"/>
    </xf>
    <xf numFmtId="0" fontId="65" fillId="35" borderId="44" xfId="0" applyFont="1" applyFill="1" applyBorder="1" applyAlignment="1">
      <alignment horizontal="center" wrapText="1"/>
    </xf>
    <xf numFmtId="0" fontId="7" fillId="35" borderId="13" xfId="0" applyFont="1" applyFill="1" applyBorder="1" applyAlignment="1">
      <alignment/>
    </xf>
    <xf numFmtId="0" fontId="7" fillId="35" borderId="45" xfId="0" applyFont="1" applyFill="1" applyBorder="1" applyAlignment="1">
      <alignment horizontal="right"/>
    </xf>
    <xf numFmtId="0" fontId="7" fillId="35" borderId="46" xfId="0" applyFont="1" applyFill="1" applyBorder="1" applyAlignment="1">
      <alignment/>
    </xf>
    <xf numFmtId="4" fontId="7" fillId="35" borderId="47" xfId="0" applyNumberFormat="1" applyFont="1" applyFill="1" applyBorder="1" applyAlignment="1">
      <alignment horizontal="center"/>
    </xf>
    <xf numFmtId="0" fontId="7" fillId="35" borderId="13" xfId="0" applyNumberFormat="1" applyFont="1" applyFill="1" applyBorder="1" applyAlignment="1">
      <alignment/>
    </xf>
    <xf numFmtId="0" fontId="7" fillId="35" borderId="15" xfId="0" applyFont="1" applyFill="1" applyBorder="1" applyAlignment="1">
      <alignment/>
    </xf>
    <xf numFmtId="0" fontId="7" fillId="35" borderId="48" xfId="0" applyFont="1" applyFill="1" applyBorder="1" applyAlignment="1">
      <alignment horizontal="right"/>
    </xf>
    <xf numFmtId="0" fontId="7" fillId="35" borderId="49" xfId="0" applyFont="1" applyFill="1" applyBorder="1" applyAlignment="1">
      <alignment/>
    </xf>
    <xf numFmtId="4" fontId="7" fillId="35" borderId="50" xfId="0" applyNumberFormat="1" applyFont="1" applyFill="1" applyBorder="1" applyAlignment="1">
      <alignment horizontal="center"/>
    </xf>
    <xf numFmtId="0" fontId="7" fillId="35" borderId="51" xfId="0" applyFont="1" applyFill="1" applyBorder="1" applyAlignment="1">
      <alignment/>
    </xf>
    <xf numFmtId="0" fontId="65" fillId="35" borderId="44" xfId="0" applyFont="1" applyFill="1" applyBorder="1" applyAlignment="1">
      <alignment horizontal="center"/>
    </xf>
    <xf numFmtId="2" fontId="7" fillId="35" borderId="47" xfId="0" applyNumberFormat="1" applyFont="1" applyFill="1" applyBorder="1" applyAlignment="1">
      <alignment horizontal="center"/>
    </xf>
    <xf numFmtId="2" fontId="7" fillId="35" borderId="50" xfId="0" applyNumberFormat="1" applyFont="1" applyFill="1" applyBorder="1" applyAlignment="1">
      <alignment horizontal="center"/>
    </xf>
    <xf numFmtId="0" fontId="12" fillId="34" borderId="0" xfId="0" applyFont="1" applyFill="1" applyBorder="1" applyAlignment="1">
      <alignment horizontal="left"/>
    </xf>
    <xf numFmtId="0" fontId="64" fillId="34" borderId="18" xfId="0" applyFont="1" applyFill="1" applyBorder="1" applyAlignment="1">
      <alignment horizontal="center" vertical="center"/>
    </xf>
    <xf numFmtId="0" fontId="8" fillId="34" borderId="0" xfId="0" applyFont="1" applyFill="1" applyBorder="1" applyAlignment="1">
      <alignment horizontal="center" vertical="center"/>
    </xf>
    <xf numFmtId="0" fontId="4" fillId="35" borderId="38" xfId="0" applyFont="1" applyFill="1" applyBorder="1" applyAlignment="1">
      <alignment horizontal="center" vertical="center" wrapText="1"/>
    </xf>
    <xf numFmtId="0" fontId="4" fillId="33" borderId="52" xfId="0" applyFont="1" applyFill="1" applyBorder="1" applyAlignment="1">
      <alignment/>
    </xf>
    <xf numFmtId="0" fontId="7" fillId="33" borderId="10" xfId="0" applyFont="1" applyFill="1" applyBorder="1" applyAlignment="1">
      <alignment/>
    </xf>
    <xf numFmtId="0" fontId="7" fillId="33" borderId="15" xfId="0" applyFont="1" applyFill="1" applyBorder="1" applyAlignment="1">
      <alignment/>
    </xf>
    <xf numFmtId="0" fontId="129" fillId="33" borderId="0" xfId="0" applyFont="1" applyFill="1" applyBorder="1" applyAlignment="1">
      <alignment horizontal="center" wrapText="1"/>
    </xf>
    <xf numFmtId="0" fontId="129" fillId="33" borderId="13" xfId="0" applyFont="1" applyFill="1" applyBorder="1" applyAlignment="1">
      <alignment horizontal="left"/>
    </xf>
    <xf numFmtId="0" fontId="129" fillId="33" borderId="0" xfId="0" applyFont="1" applyFill="1" applyBorder="1" applyAlignment="1">
      <alignment horizontal="left"/>
    </xf>
    <xf numFmtId="0" fontId="4" fillId="34" borderId="0" xfId="0" applyFont="1" applyFill="1" applyBorder="1" applyAlignment="1">
      <alignment horizontal="left"/>
    </xf>
    <xf numFmtId="0" fontId="3" fillId="35" borderId="41" xfId="0" applyFont="1" applyFill="1" applyBorder="1" applyAlignment="1">
      <alignment horizontal="center" vertical="center" wrapText="1"/>
    </xf>
    <xf numFmtId="0" fontId="136" fillId="33" borderId="0" xfId="0" applyFont="1" applyFill="1" applyBorder="1" applyAlignment="1">
      <alignment horizontal="center"/>
    </xf>
    <xf numFmtId="0" fontId="7" fillId="37" borderId="53" xfId="0" applyFont="1" applyFill="1" applyBorder="1" applyAlignment="1">
      <alignment horizontal="center" vertical="center"/>
    </xf>
    <xf numFmtId="0" fontId="7" fillId="37" borderId="24" xfId="0" applyFont="1" applyFill="1" applyBorder="1" applyAlignment="1">
      <alignment horizontal="center" vertical="center"/>
    </xf>
    <xf numFmtId="0" fontId="7" fillId="37" borderId="54" xfId="0" applyFont="1" applyFill="1" applyBorder="1" applyAlignment="1">
      <alignment horizontal="center" vertical="center"/>
    </xf>
    <xf numFmtId="0" fontId="4" fillId="35" borderId="55" xfId="0" applyFont="1" applyFill="1" applyBorder="1" applyAlignment="1">
      <alignment vertical="center"/>
    </xf>
    <xf numFmtId="0" fontId="4" fillId="35" borderId="56" xfId="0" applyFont="1" applyFill="1" applyBorder="1" applyAlignment="1">
      <alignment vertical="center"/>
    </xf>
    <xf numFmtId="3" fontId="4" fillId="37" borderId="57" xfId="0" applyNumberFormat="1" applyFont="1" applyFill="1" applyBorder="1" applyAlignment="1">
      <alignment horizontal="center" vertical="center" wrapText="1"/>
    </xf>
    <xf numFmtId="3" fontId="4" fillId="37" borderId="26" xfId="0" applyNumberFormat="1" applyFont="1" applyFill="1" applyBorder="1" applyAlignment="1">
      <alignment horizontal="center" vertical="center" wrapText="1"/>
    </xf>
    <xf numFmtId="3" fontId="4" fillId="37" borderId="58" xfId="0" applyNumberFormat="1" applyFont="1" applyFill="1" applyBorder="1" applyAlignment="1">
      <alignment horizontal="center" vertical="center" wrapText="1"/>
    </xf>
    <xf numFmtId="0" fontId="7" fillId="33" borderId="12" xfId="0" applyFont="1" applyFill="1" applyBorder="1" applyAlignment="1">
      <alignment/>
    </xf>
    <xf numFmtId="0" fontId="9" fillId="33" borderId="10" xfId="0" applyFont="1" applyFill="1" applyBorder="1" applyAlignment="1">
      <alignment/>
    </xf>
    <xf numFmtId="0" fontId="9" fillId="33" borderId="13" xfId="0" applyFont="1" applyFill="1" applyBorder="1" applyAlignment="1">
      <alignment/>
    </xf>
    <xf numFmtId="0" fontId="3" fillId="34" borderId="0" xfId="0" applyFont="1" applyFill="1" applyBorder="1" applyAlignment="1">
      <alignment horizontal="left"/>
    </xf>
    <xf numFmtId="0" fontId="9" fillId="35" borderId="37" xfId="0" applyFont="1" applyFill="1" applyBorder="1" applyAlignment="1">
      <alignment horizontal="center" vertical="center"/>
    </xf>
    <xf numFmtId="0" fontId="10" fillId="34" borderId="0" xfId="0" applyFont="1" applyFill="1" applyBorder="1" applyAlignment="1">
      <alignment horizontal="center"/>
    </xf>
    <xf numFmtId="0" fontId="39" fillId="34" borderId="0" xfId="0" applyFont="1" applyFill="1" applyBorder="1" applyAlignment="1">
      <alignment/>
    </xf>
    <xf numFmtId="9" fontId="10" fillId="37" borderId="22" xfId="59" applyFont="1" applyFill="1" applyBorder="1" applyAlignment="1">
      <alignment horizontal="center" vertical="center"/>
    </xf>
    <xf numFmtId="0" fontId="3" fillId="37" borderId="44" xfId="0" applyFont="1" applyFill="1" applyBorder="1" applyAlignment="1">
      <alignment horizontal="center" vertical="center" wrapText="1"/>
    </xf>
    <xf numFmtId="0" fontId="3" fillId="37" borderId="56" xfId="0" applyFont="1" applyFill="1" applyBorder="1" applyAlignment="1">
      <alignment horizontal="center" vertical="center" wrapText="1"/>
    </xf>
    <xf numFmtId="0" fontId="20" fillId="37" borderId="40" xfId="0" applyFont="1" applyFill="1" applyBorder="1" applyAlignment="1">
      <alignment horizontal="center" vertical="center" wrapText="1"/>
    </xf>
    <xf numFmtId="0" fontId="20" fillId="37" borderId="59" xfId="0" applyFont="1" applyFill="1" applyBorder="1" applyAlignment="1">
      <alignment horizontal="center" vertical="center" wrapText="1"/>
    </xf>
    <xf numFmtId="0" fontId="20" fillId="37" borderId="60" xfId="0" applyFont="1" applyFill="1" applyBorder="1" applyAlignment="1">
      <alignment horizontal="center" vertical="center" wrapText="1"/>
    </xf>
    <xf numFmtId="0" fontId="20" fillId="34" borderId="61" xfId="0" applyFont="1" applyFill="1" applyBorder="1" applyAlignment="1">
      <alignment vertical="center" wrapText="1"/>
    </xf>
    <xf numFmtId="0" fontId="20" fillId="34" borderId="61" xfId="0" applyFont="1" applyFill="1" applyBorder="1" applyAlignment="1">
      <alignment horizontal="center" vertical="center" wrapText="1"/>
    </xf>
    <xf numFmtId="1" fontId="4" fillId="34" borderId="61" xfId="0" applyNumberFormat="1" applyFont="1" applyFill="1" applyBorder="1" applyAlignment="1">
      <alignment vertical="center" wrapText="1"/>
    </xf>
    <xf numFmtId="0" fontId="3" fillId="34" borderId="16" xfId="0" applyFont="1" applyFill="1" applyBorder="1" applyAlignment="1">
      <alignment horizontal="center" vertical="center" wrapText="1"/>
    </xf>
    <xf numFmtId="0" fontId="10" fillId="34" borderId="0" xfId="0" applyFont="1" applyFill="1" applyBorder="1" applyAlignment="1">
      <alignment vertical="center" wrapText="1"/>
    </xf>
    <xf numFmtId="0" fontId="10" fillId="37" borderId="51" xfId="0" applyFont="1" applyFill="1" applyBorder="1" applyAlignment="1">
      <alignment horizontal="center" vertical="center" wrapText="1"/>
    </xf>
    <xf numFmtId="0" fontId="10" fillId="37" borderId="62" xfId="0" applyFont="1" applyFill="1" applyBorder="1" applyAlignment="1">
      <alignment horizontal="center" vertical="center" wrapText="1"/>
    </xf>
    <xf numFmtId="0" fontId="3" fillId="37" borderId="63" xfId="0" applyFont="1" applyFill="1" applyBorder="1" applyAlignment="1">
      <alignment horizontal="right" vertical="center" wrapText="1"/>
    </xf>
    <xf numFmtId="0" fontId="12" fillId="36" borderId="37" xfId="0" applyFont="1" applyFill="1" applyBorder="1" applyAlignment="1">
      <alignment horizontal="center"/>
    </xf>
    <xf numFmtId="0" fontId="78" fillId="33" borderId="37" xfId="0" applyFont="1" applyFill="1" applyBorder="1" applyAlignment="1">
      <alignment horizontal="center" vertical="center" wrapText="1"/>
    </xf>
    <xf numFmtId="0" fontId="78" fillId="35" borderId="37" xfId="0" applyFont="1" applyFill="1" applyBorder="1" applyAlignment="1">
      <alignment horizontal="center" vertical="center" wrapText="1"/>
    </xf>
    <xf numFmtId="0" fontId="0" fillId="0" borderId="22" xfId="0" applyBorder="1" applyAlignment="1">
      <alignment horizontal="left"/>
    </xf>
    <xf numFmtId="3" fontId="0" fillId="0" borderId="22" xfId="0" applyNumberFormat="1" applyBorder="1" applyAlignment="1">
      <alignment horizontal="left"/>
    </xf>
    <xf numFmtId="9" fontId="0" fillId="0" borderId="22" xfId="0" applyNumberFormat="1" applyBorder="1" applyAlignment="1">
      <alignment horizontal="left"/>
    </xf>
    <xf numFmtId="0" fontId="0" fillId="0" borderId="0" xfId="0" applyAlignment="1">
      <alignment/>
    </xf>
    <xf numFmtId="0" fontId="0" fillId="0" borderId="0" xfId="0" applyBorder="1" applyAlignment="1">
      <alignment/>
    </xf>
    <xf numFmtId="0" fontId="0" fillId="0" borderId="0" xfId="0" applyFont="1" applyAlignment="1">
      <alignment/>
    </xf>
    <xf numFmtId="0" fontId="15" fillId="0" borderId="0" xfId="0" applyFont="1" applyAlignment="1">
      <alignment/>
    </xf>
    <xf numFmtId="0" fontId="4" fillId="35" borderId="22" xfId="0" applyFont="1" applyFill="1" applyBorder="1" applyAlignment="1">
      <alignment horizontal="right"/>
    </xf>
    <xf numFmtId="0" fontId="4" fillId="33" borderId="22" xfId="0" applyFont="1" applyFill="1" applyBorder="1" applyAlignment="1">
      <alignment horizontal="left" wrapText="1"/>
    </xf>
    <xf numFmtId="167" fontId="4" fillId="33" borderId="22" xfId="0" applyNumberFormat="1" applyFont="1" applyFill="1" applyBorder="1" applyAlignment="1">
      <alignment horizontal="left" wrapText="1"/>
    </xf>
    <xf numFmtId="3" fontId="4" fillId="33" borderId="22" xfId="0" applyNumberFormat="1" applyFont="1" applyFill="1" applyBorder="1" applyAlignment="1">
      <alignment horizontal="left" wrapText="1"/>
    </xf>
    <xf numFmtId="14" fontId="4" fillId="33" borderId="22" xfId="0" applyNumberFormat="1" applyFont="1" applyFill="1" applyBorder="1" applyAlignment="1">
      <alignment horizontal="left" wrapText="1"/>
    </xf>
    <xf numFmtId="0" fontId="10" fillId="34" borderId="0" xfId="0" applyFont="1" applyFill="1" applyBorder="1" applyAlignment="1">
      <alignment horizontal="center" vertical="center"/>
    </xf>
    <xf numFmtId="0" fontId="9" fillId="34" borderId="0" xfId="0" applyFont="1" applyFill="1" applyBorder="1" applyAlignment="1">
      <alignment horizontal="left" vertical="center" wrapText="1"/>
    </xf>
    <xf numFmtId="0" fontId="7" fillId="34" borderId="0" xfId="0" applyFont="1" applyFill="1" applyBorder="1" applyAlignment="1">
      <alignment horizontal="left" vertical="center"/>
    </xf>
    <xf numFmtId="0" fontId="7" fillId="34" borderId="14" xfId="0" applyFont="1" applyFill="1" applyBorder="1" applyAlignment="1">
      <alignment horizontal="left" vertical="center"/>
    </xf>
    <xf numFmtId="0" fontId="20" fillId="35" borderId="40" xfId="0" applyFont="1" applyFill="1" applyBorder="1" applyAlignment="1">
      <alignment horizontal="center" vertical="center"/>
    </xf>
    <xf numFmtId="0" fontId="7" fillId="34" borderId="14" xfId="0" applyFont="1" applyFill="1" applyBorder="1" applyAlignment="1">
      <alignment vertical="center" wrapText="1"/>
    </xf>
    <xf numFmtId="164" fontId="4" fillId="37" borderId="64" xfId="0" applyNumberFormat="1" applyFont="1" applyFill="1" applyBorder="1" applyAlignment="1">
      <alignment horizontal="center" vertical="center"/>
    </xf>
    <xf numFmtId="168" fontId="4" fillId="37" borderId="64" xfId="0" applyNumberFormat="1" applyFont="1" applyFill="1" applyBorder="1" applyAlignment="1">
      <alignment horizontal="center" vertical="center"/>
    </xf>
    <xf numFmtId="0" fontId="3" fillId="35" borderId="20" xfId="0" applyFont="1" applyFill="1" applyBorder="1" applyAlignment="1">
      <alignment horizontal="center" vertical="center"/>
    </xf>
    <xf numFmtId="0" fontId="137" fillId="33" borderId="0" xfId="0" applyFont="1" applyFill="1" applyBorder="1" applyAlignment="1">
      <alignment/>
    </xf>
    <xf numFmtId="0" fontId="129" fillId="33" borderId="0" xfId="0" applyFont="1" applyFill="1" applyBorder="1" applyAlignment="1">
      <alignment horizontal="center"/>
    </xf>
    <xf numFmtId="0" fontId="129" fillId="33" borderId="0" xfId="0" applyFont="1" applyFill="1" applyBorder="1" applyAlignment="1">
      <alignment vertical="center"/>
    </xf>
    <xf numFmtId="0" fontId="131" fillId="33" borderId="0" xfId="0" applyFont="1" applyFill="1" applyBorder="1" applyAlignment="1">
      <alignment horizontal="center"/>
    </xf>
    <xf numFmtId="0" fontId="129" fillId="33" borderId="0" xfId="0" applyFont="1" applyFill="1" applyAlignment="1">
      <alignment horizontal="right"/>
    </xf>
    <xf numFmtId="9" fontId="129" fillId="33" borderId="22" xfId="0" applyNumberFormat="1" applyFont="1" applyFill="1" applyBorder="1" applyAlignment="1">
      <alignment horizontal="center"/>
    </xf>
    <xf numFmtId="0" fontId="7" fillId="33" borderId="65" xfId="0" applyFont="1" applyFill="1" applyBorder="1" applyAlignment="1">
      <alignment/>
    </xf>
    <xf numFmtId="0" fontId="7" fillId="33" borderId="0" xfId="0" applyFont="1" applyFill="1" applyBorder="1" applyAlignment="1">
      <alignment vertical="center"/>
    </xf>
    <xf numFmtId="0" fontId="9" fillId="33" borderId="0" xfId="0" applyFont="1" applyFill="1" applyBorder="1" applyAlignment="1">
      <alignment vertical="center"/>
    </xf>
    <xf numFmtId="0" fontId="10" fillId="33" borderId="0" xfId="0" applyFont="1" applyFill="1" applyBorder="1" applyAlignment="1">
      <alignment vertical="top"/>
    </xf>
    <xf numFmtId="0" fontId="138" fillId="33" borderId="0" xfId="0" applyFont="1" applyFill="1" applyBorder="1" applyAlignment="1">
      <alignment vertical="center"/>
    </xf>
    <xf numFmtId="0" fontId="130" fillId="33" borderId="0" xfId="0" applyFont="1" applyFill="1" applyBorder="1" applyAlignment="1">
      <alignment vertical="center"/>
    </xf>
    <xf numFmtId="0" fontId="139" fillId="33" borderId="0" xfId="0" applyFont="1" applyFill="1" applyBorder="1" applyAlignment="1">
      <alignment vertical="center"/>
    </xf>
    <xf numFmtId="0" fontId="10" fillId="33" borderId="0" xfId="0" applyFont="1" applyFill="1" applyBorder="1" applyAlignment="1">
      <alignment vertical="center" wrapText="1"/>
    </xf>
    <xf numFmtId="0" fontId="3" fillId="34" borderId="0" xfId="0" applyFont="1" applyFill="1" applyBorder="1" applyAlignment="1">
      <alignment vertical="center"/>
    </xf>
    <xf numFmtId="0" fontId="4" fillId="34" borderId="11" xfId="0" applyFont="1" applyFill="1" applyBorder="1" applyAlignment="1">
      <alignment horizontal="right" vertical="center"/>
    </xf>
    <xf numFmtId="3" fontId="10" fillId="34" borderId="0" xfId="0" applyNumberFormat="1" applyFont="1" applyFill="1" applyBorder="1" applyAlignment="1">
      <alignment horizontal="center"/>
    </xf>
    <xf numFmtId="0" fontId="131" fillId="33" borderId="66" xfId="0" applyFont="1" applyFill="1" applyBorder="1" applyAlignment="1">
      <alignment horizontal="center"/>
    </xf>
    <xf numFmtId="0" fontId="140" fillId="33" borderId="0" xfId="0" applyFont="1" applyFill="1" applyBorder="1" applyAlignment="1">
      <alignment horizontal="left" wrapText="1"/>
    </xf>
    <xf numFmtId="0" fontId="141" fillId="33" borderId="0" xfId="0" applyFont="1" applyFill="1" applyBorder="1" applyAlignment="1">
      <alignment/>
    </xf>
    <xf numFmtId="0" fontId="131" fillId="33" borderId="67" xfId="0" applyFont="1" applyFill="1" applyBorder="1" applyAlignment="1">
      <alignment horizontal="center"/>
    </xf>
    <xf numFmtId="0" fontId="10" fillId="34" borderId="13" xfId="0" applyFont="1" applyFill="1" applyBorder="1" applyAlignment="1">
      <alignment horizontal="left" vertical="center" wrapText="1"/>
    </xf>
    <xf numFmtId="3" fontId="3" fillId="37" borderId="18" xfId="0" applyNumberFormat="1" applyFont="1" applyFill="1" applyBorder="1" applyAlignment="1">
      <alignment horizontal="center" vertical="center" wrapText="1"/>
    </xf>
    <xf numFmtId="0" fontId="7" fillId="33" borderId="68" xfId="0" applyFont="1" applyFill="1" applyBorder="1" applyAlignment="1">
      <alignment/>
    </xf>
    <xf numFmtId="0" fontId="7" fillId="35" borderId="0" xfId="0" applyFont="1" applyFill="1" applyBorder="1" applyAlignment="1">
      <alignment/>
    </xf>
    <xf numFmtId="0" fontId="131" fillId="33" borderId="0" xfId="0" applyFont="1" applyFill="1" applyBorder="1" applyAlignment="1">
      <alignment horizontal="right"/>
    </xf>
    <xf numFmtId="0" fontId="129" fillId="33" borderId="0" xfId="0" applyFont="1" applyFill="1" applyBorder="1" applyAlignment="1">
      <alignment textRotation="90"/>
    </xf>
    <xf numFmtId="0" fontId="9" fillId="33" borderId="0" xfId="0" applyFont="1" applyFill="1" applyBorder="1" applyAlignment="1">
      <alignment vertical="top"/>
    </xf>
    <xf numFmtId="0" fontId="129" fillId="34" borderId="0" xfId="0" applyFont="1" applyFill="1" applyBorder="1" applyAlignment="1">
      <alignment/>
    </xf>
    <xf numFmtId="0" fontId="7" fillId="33" borderId="69" xfId="0" applyFont="1" applyFill="1" applyBorder="1" applyAlignment="1">
      <alignment/>
    </xf>
    <xf numFmtId="0" fontId="129" fillId="34" borderId="69" xfId="0" applyFont="1" applyFill="1" applyBorder="1" applyAlignment="1">
      <alignment/>
    </xf>
    <xf numFmtId="0" fontId="7" fillId="33" borderId="70" xfId="0" applyFont="1" applyFill="1" applyBorder="1" applyAlignment="1">
      <alignment/>
    </xf>
    <xf numFmtId="0" fontId="129" fillId="34" borderId="70" xfId="0" applyFont="1" applyFill="1" applyBorder="1" applyAlignment="1">
      <alignment/>
    </xf>
    <xf numFmtId="0" fontId="7" fillId="33" borderId="71" xfId="0" applyFont="1" applyFill="1" applyBorder="1" applyAlignment="1">
      <alignment/>
    </xf>
    <xf numFmtId="0" fontId="7" fillId="33" borderId="72" xfId="0" applyFont="1" applyFill="1" applyBorder="1" applyAlignment="1">
      <alignment/>
    </xf>
    <xf numFmtId="0" fontId="84" fillId="33" borderId="0" xfId="0" applyFont="1" applyFill="1" applyBorder="1" applyAlignment="1">
      <alignment horizontal="left" vertical="center" textRotation="180"/>
    </xf>
    <xf numFmtId="0" fontId="10" fillId="33" borderId="73" xfId="0" applyFont="1" applyFill="1" applyBorder="1" applyAlignment="1">
      <alignment vertical="top"/>
    </xf>
    <xf numFmtId="0" fontId="10" fillId="33" borderId="74" xfId="0" applyFont="1" applyFill="1" applyBorder="1" applyAlignment="1">
      <alignment vertical="top"/>
    </xf>
    <xf numFmtId="0" fontId="10" fillId="33" borderId="75" xfId="0" applyFont="1" applyFill="1" applyBorder="1" applyAlignment="1">
      <alignment vertical="top"/>
    </xf>
    <xf numFmtId="0" fontId="10" fillId="33" borderId="45" xfId="0" applyFont="1" applyFill="1" applyBorder="1" applyAlignment="1">
      <alignment vertical="top"/>
    </xf>
    <xf numFmtId="0" fontId="10" fillId="33" borderId="46" xfId="0" applyFont="1" applyFill="1" applyBorder="1" applyAlignment="1">
      <alignment vertical="top"/>
    </xf>
    <xf numFmtId="0" fontId="64" fillId="33" borderId="46" xfId="0" applyFont="1" applyFill="1" applyBorder="1" applyAlignment="1">
      <alignment horizontal="right" vertical="top"/>
    </xf>
    <xf numFmtId="0" fontId="9" fillId="33" borderId="53" xfId="0" applyFont="1" applyFill="1" applyBorder="1" applyAlignment="1">
      <alignment vertical="center"/>
    </xf>
    <xf numFmtId="0" fontId="9" fillId="33" borderId="76" xfId="0" applyFont="1" applyFill="1" applyBorder="1" applyAlignment="1">
      <alignment vertical="center"/>
    </xf>
    <xf numFmtId="0" fontId="9" fillId="33" borderId="52" xfId="0" applyFont="1" applyFill="1" applyBorder="1" applyAlignment="1">
      <alignment vertical="center"/>
    </xf>
    <xf numFmtId="0" fontId="9" fillId="33" borderId="46" xfId="0" applyFont="1" applyFill="1" applyBorder="1" applyAlignment="1">
      <alignment horizontal="center" vertical="center"/>
    </xf>
    <xf numFmtId="0" fontId="129" fillId="35" borderId="0" xfId="0" applyFont="1" applyFill="1" applyBorder="1" applyAlignment="1">
      <alignment/>
    </xf>
    <xf numFmtId="0" fontId="129" fillId="35" borderId="76" xfId="0" applyFont="1" applyFill="1" applyBorder="1" applyAlignment="1">
      <alignment/>
    </xf>
    <xf numFmtId="9" fontId="129" fillId="33" borderId="21" xfId="0" applyNumberFormat="1" applyFont="1" applyFill="1" applyBorder="1" applyAlignment="1">
      <alignment horizontal="center"/>
    </xf>
    <xf numFmtId="0" fontId="129" fillId="33" borderId="62" xfId="0" applyFont="1" applyFill="1" applyBorder="1" applyAlignment="1">
      <alignment horizontal="right"/>
    </xf>
    <xf numFmtId="0" fontId="129" fillId="33" borderId="77" xfId="0" applyFont="1" applyFill="1" applyBorder="1" applyAlignment="1">
      <alignment horizontal="right"/>
    </xf>
    <xf numFmtId="0" fontId="129" fillId="33" borderId="78" xfId="0" applyFont="1" applyFill="1" applyBorder="1" applyAlignment="1">
      <alignment horizontal="right"/>
    </xf>
    <xf numFmtId="0" fontId="4" fillId="34" borderId="11" xfId="0" applyFont="1" applyFill="1" applyBorder="1" applyAlignment="1">
      <alignment horizontal="center" vertical="center" wrapText="1"/>
    </xf>
    <xf numFmtId="0" fontId="129" fillId="35" borderId="45" xfId="0" applyFont="1" applyFill="1" applyBorder="1" applyAlignment="1">
      <alignment/>
    </xf>
    <xf numFmtId="0" fontId="129" fillId="35" borderId="53" xfId="0" applyFont="1" applyFill="1" applyBorder="1" applyAlignment="1">
      <alignment/>
    </xf>
    <xf numFmtId="0" fontId="129" fillId="34" borderId="74" xfId="0" applyFont="1" applyFill="1" applyBorder="1" applyAlignment="1">
      <alignment/>
    </xf>
    <xf numFmtId="0" fontId="129" fillId="34" borderId="79" xfId="0" applyFont="1" applyFill="1" applyBorder="1" applyAlignment="1">
      <alignment/>
    </xf>
    <xf numFmtId="0" fontId="142" fillId="33" borderId="0" xfId="0" applyFont="1" applyFill="1" applyBorder="1" applyAlignment="1">
      <alignment/>
    </xf>
    <xf numFmtId="3" fontId="10" fillId="33" borderId="22" xfId="0" applyNumberFormat="1" applyFont="1" applyFill="1" applyBorder="1" applyAlignment="1" applyProtection="1">
      <alignment horizontal="center"/>
      <protection locked="0"/>
    </xf>
    <xf numFmtId="0" fontId="4" fillId="33" borderId="22" xfId="0" applyFont="1" applyFill="1" applyBorder="1" applyAlignment="1" applyProtection="1">
      <alignment horizontal="center" vertical="center"/>
      <protection locked="0"/>
    </xf>
    <xf numFmtId="0" fontId="137" fillId="33" borderId="0" xfId="0" applyFont="1" applyFill="1" applyBorder="1" applyAlignment="1">
      <alignment horizontal="left" wrapText="1"/>
    </xf>
    <xf numFmtId="0" fontId="136" fillId="33" borderId="0" xfId="0" applyFont="1" applyFill="1" applyBorder="1" applyAlignment="1">
      <alignment horizontal="center"/>
    </xf>
    <xf numFmtId="15" fontId="7" fillId="33" borderId="0" xfId="0" applyNumberFormat="1" applyFont="1" applyFill="1" applyAlignment="1">
      <alignment/>
    </xf>
    <xf numFmtId="0" fontId="9" fillId="33" borderId="0" xfId="0" applyFont="1" applyFill="1" applyBorder="1" applyAlignment="1">
      <alignment horizontal="left" vertical="center"/>
    </xf>
    <xf numFmtId="0" fontId="129" fillId="33" borderId="0" xfId="0" applyFont="1" applyFill="1" applyBorder="1" applyAlignment="1">
      <alignment horizontal="center"/>
    </xf>
    <xf numFmtId="0" fontId="143" fillId="33" borderId="0" xfId="0" applyFont="1" applyFill="1" applyBorder="1" applyAlignment="1">
      <alignment vertical="center"/>
    </xf>
    <xf numFmtId="0" fontId="86" fillId="34" borderId="0" xfId="0" applyFont="1" applyFill="1" applyBorder="1" applyAlignment="1">
      <alignment horizontal="center" vertical="center" wrapText="1"/>
    </xf>
    <xf numFmtId="0" fontId="20" fillId="34" borderId="0" xfId="0" applyFont="1" applyFill="1" applyBorder="1" applyAlignment="1">
      <alignment vertical="center"/>
    </xf>
    <xf numFmtId="0" fontId="144" fillId="33" borderId="0" xfId="0" applyFont="1" applyFill="1" applyBorder="1" applyAlignment="1">
      <alignment vertical="center"/>
    </xf>
    <xf numFmtId="0" fontId="145" fillId="33" borderId="0" xfId="0" applyFont="1" applyFill="1" applyBorder="1" applyAlignment="1">
      <alignment/>
    </xf>
    <xf numFmtId="0" fontId="146" fillId="33" borderId="0" xfId="0" applyFont="1" applyFill="1" applyBorder="1" applyAlignment="1">
      <alignment/>
    </xf>
    <xf numFmtId="0" fontId="147" fillId="33" borderId="0" xfId="0" applyFont="1" applyFill="1" applyBorder="1" applyAlignment="1">
      <alignment/>
    </xf>
    <xf numFmtId="0" fontId="148" fillId="33" borderId="0" xfId="0" applyFont="1" applyFill="1" applyBorder="1" applyAlignment="1">
      <alignment/>
    </xf>
    <xf numFmtId="0" fontId="146" fillId="33" borderId="0" xfId="0" applyFont="1" applyFill="1" applyBorder="1" applyAlignment="1">
      <alignment horizontal="center"/>
    </xf>
    <xf numFmtId="0" fontId="149" fillId="33" borderId="0" xfId="0" applyFont="1" applyFill="1" applyBorder="1" applyAlignment="1">
      <alignment horizontal="center" vertical="center"/>
    </xf>
    <xf numFmtId="0" fontId="145" fillId="33" borderId="16" xfId="0" applyFont="1" applyFill="1" applyBorder="1" applyAlignment="1">
      <alignment/>
    </xf>
    <xf numFmtId="0" fontId="150" fillId="33" borderId="0" xfId="0" applyFont="1" applyFill="1" applyBorder="1" applyAlignment="1">
      <alignment/>
    </xf>
    <xf numFmtId="0" fontId="146" fillId="33" borderId="37" xfId="0" applyFont="1" applyFill="1" applyBorder="1" applyAlignment="1">
      <alignment horizontal="center"/>
    </xf>
    <xf numFmtId="0" fontId="151" fillId="33" borderId="0" xfId="0" applyFont="1" applyFill="1" applyBorder="1" applyAlignment="1">
      <alignment/>
    </xf>
    <xf numFmtId="0" fontId="145" fillId="33" borderId="0" xfId="0" applyFont="1" applyFill="1" applyBorder="1" applyAlignment="1">
      <alignment vertical="center"/>
    </xf>
    <xf numFmtId="0" fontId="152" fillId="33" borderId="0" xfId="0" applyFont="1" applyFill="1" applyBorder="1" applyAlignment="1">
      <alignment/>
    </xf>
    <xf numFmtId="0" fontId="145" fillId="33" borderId="0" xfId="0" applyFont="1" applyFill="1" applyBorder="1" applyAlignment="1">
      <alignment textRotation="90"/>
    </xf>
    <xf numFmtId="0" fontId="23" fillId="33" borderId="0" xfId="0" applyFont="1" applyFill="1" applyBorder="1" applyAlignment="1">
      <alignment/>
    </xf>
    <xf numFmtId="3" fontId="153" fillId="33" borderId="0" xfId="0" applyNumberFormat="1" applyFont="1" applyFill="1" applyBorder="1" applyAlignment="1">
      <alignment vertical="center"/>
    </xf>
    <xf numFmtId="0" fontId="152" fillId="33" borderId="0" xfId="0" applyFont="1" applyFill="1" applyBorder="1" applyAlignment="1">
      <alignment vertical="center"/>
    </xf>
    <xf numFmtId="0" fontId="28" fillId="33" borderId="0" xfId="0" applyFont="1" applyFill="1" applyBorder="1" applyAlignment="1">
      <alignment vertical="center"/>
    </xf>
    <xf numFmtId="0" fontId="154" fillId="33" borderId="0" xfId="0" applyFont="1" applyFill="1" applyBorder="1" applyAlignment="1">
      <alignment/>
    </xf>
    <xf numFmtId="0" fontId="155" fillId="33" borderId="0" xfId="0" applyFont="1" applyFill="1" applyBorder="1" applyAlignment="1">
      <alignment vertical="center"/>
    </xf>
    <xf numFmtId="0" fontId="156" fillId="33" borderId="0" xfId="0" applyFont="1" applyFill="1" applyBorder="1" applyAlignment="1">
      <alignment/>
    </xf>
    <xf numFmtId="0" fontId="157" fillId="33" borderId="0" xfId="0" applyFont="1" applyFill="1" applyBorder="1" applyAlignment="1">
      <alignment vertical="center"/>
    </xf>
    <xf numFmtId="0" fontId="155" fillId="33" borderId="80" xfId="0" applyFont="1" applyFill="1" applyBorder="1" applyAlignment="1">
      <alignment vertical="center"/>
    </xf>
    <xf numFmtId="0" fontId="154" fillId="33" borderId="80" xfId="0" applyFont="1" applyFill="1" applyBorder="1" applyAlignment="1">
      <alignment/>
    </xf>
    <xf numFmtId="0" fontId="29" fillId="33" borderId="0" xfId="0" applyFont="1" applyFill="1" applyBorder="1" applyAlignment="1">
      <alignment horizontal="right"/>
    </xf>
    <xf numFmtId="0" fontId="155" fillId="33" borderId="81" xfId="0" applyFont="1" applyFill="1" applyBorder="1" applyAlignment="1">
      <alignment vertical="center"/>
    </xf>
    <xf numFmtId="0" fontId="154" fillId="33" borderId="81" xfId="0" applyFont="1" applyFill="1" applyBorder="1" applyAlignment="1">
      <alignment/>
    </xf>
    <xf numFmtId="0" fontId="155" fillId="33" borderId="0" xfId="0" applyFont="1" applyFill="1" applyBorder="1" applyAlignment="1">
      <alignment vertical="top"/>
    </xf>
    <xf numFmtId="0" fontId="157" fillId="33" borderId="0" xfId="0" applyFont="1" applyFill="1" applyBorder="1" applyAlignment="1">
      <alignment vertical="top"/>
    </xf>
    <xf numFmtId="0" fontId="28" fillId="33" borderId="0" xfId="0" applyFont="1" applyFill="1" applyBorder="1" applyAlignment="1">
      <alignment vertical="center" wrapText="1"/>
    </xf>
    <xf numFmtId="0" fontId="155" fillId="33" borderId="81" xfId="0" applyFont="1" applyFill="1" applyBorder="1" applyAlignment="1">
      <alignment vertical="top"/>
    </xf>
    <xf numFmtId="0" fontId="28" fillId="33" borderId="0" xfId="0" applyFont="1" applyFill="1" applyBorder="1" applyAlignment="1">
      <alignment vertical="top"/>
    </xf>
    <xf numFmtId="0" fontId="23" fillId="33" borderId="17" xfId="0" applyFont="1" applyFill="1" applyBorder="1" applyAlignment="1">
      <alignment/>
    </xf>
    <xf numFmtId="0" fontId="23" fillId="33" borderId="15" xfId="0" applyFont="1" applyFill="1" applyBorder="1" applyAlignment="1">
      <alignment/>
    </xf>
    <xf numFmtId="0" fontId="24" fillId="33" borderId="0" xfId="0" applyFont="1" applyFill="1" applyBorder="1" applyAlignment="1">
      <alignment vertical="center"/>
    </xf>
    <xf numFmtId="0" fontId="24" fillId="33" borderId="0" xfId="0" applyFont="1" applyFill="1" applyBorder="1" applyAlignment="1">
      <alignment/>
    </xf>
    <xf numFmtId="0" fontId="145" fillId="33" borderId="74" xfId="0" applyFont="1" applyFill="1" applyBorder="1" applyAlignment="1">
      <alignment/>
    </xf>
    <xf numFmtId="0" fontId="145" fillId="33" borderId="76" xfId="0" applyFont="1" applyFill="1" applyBorder="1" applyAlignment="1">
      <alignment/>
    </xf>
    <xf numFmtId="0" fontId="129" fillId="33" borderId="76" xfId="0" applyFont="1" applyFill="1" applyBorder="1" applyAlignment="1">
      <alignment/>
    </xf>
    <xf numFmtId="0" fontId="129" fillId="33" borderId="74" xfId="0" applyFont="1" applyFill="1" applyBorder="1" applyAlignment="1">
      <alignment/>
    </xf>
    <xf numFmtId="0" fontId="3" fillId="34" borderId="0" xfId="0" applyFont="1" applyFill="1" applyBorder="1" applyAlignment="1">
      <alignment horizontal="center" vertical="center" wrapText="1"/>
    </xf>
    <xf numFmtId="0" fontId="35" fillId="33" borderId="0" xfId="0" applyFont="1" applyFill="1" applyBorder="1" applyAlignment="1">
      <alignment vertical="center"/>
    </xf>
    <xf numFmtId="0" fontId="35" fillId="33" borderId="0" xfId="0" applyFont="1" applyFill="1" applyBorder="1" applyAlignment="1">
      <alignment/>
    </xf>
    <xf numFmtId="0" fontId="4" fillId="33" borderId="20" xfId="0" applyFont="1" applyFill="1" applyBorder="1" applyAlignment="1">
      <alignment/>
    </xf>
    <xf numFmtId="0" fontId="4" fillId="33" borderId="82" xfId="0" applyFont="1" applyFill="1" applyBorder="1" applyAlignment="1">
      <alignment/>
    </xf>
    <xf numFmtId="0" fontId="1" fillId="33" borderId="20" xfId="0" applyFont="1" applyFill="1" applyBorder="1" applyAlignment="1">
      <alignment/>
    </xf>
    <xf numFmtId="0" fontId="66" fillId="36" borderId="0" xfId="53" applyFont="1" applyFill="1" applyBorder="1" applyAlignment="1" applyProtection="1">
      <alignment/>
      <protection/>
    </xf>
    <xf numFmtId="0" fontId="4" fillId="36" borderId="22" xfId="0" applyFont="1" applyFill="1" applyBorder="1" applyAlignment="1">
      <alignment horizontal="center"/>
    </xf>
    <xf numFmtId="0" fontId="10" fillId="34" borderId="0" xfId="0" applyFont="1" applyFill="1" applyBorder="1" applyAlignment="1">
      <alignment horizontal="left" vertical="center" wrapText="1"/>
    </xf>
    <xf numFmtId="3" fontId="4" fillId="38" borderId="11" xfId="0" applyNumberFormat="1" applyFont="1" applyFill="1" applyBorder="1" applyAlignment="1">
      <alignment horizontal="center" vertical="center" wrapText="1"/>
    </xf>
    <xf numFmtId="0" fontId="7" fillId="33" borderId="0" xfId="0" applyFont="1" applyFill="1" applyAlignment="1">
      <alignment vertical="center"/>
    </xf>
    <xf numFmtId="0" fontId="0" fillId="33" borderId="0" xfId="0" applyFill="1" applyBorder="1" applyAlignment="1">
      <alignment/>
    </xf>
    <xf numFmtId="0" fontId="10" fillId="34" borderId="0" xfId="0" applyFont="1" applyFill="1" applyBorder="1" applyAlignment="1" applyProtection="1">
      <alignment horizontal="center" vertical="center"/>
      <protection locked="0"/>
    </xf>
    <xf numFmtId="164" fontId="4" fillId="34" borderId="0" xfId="0" applyNumberFormat="1" applyFont="1" applyFill="1" applyBorder="1" applyAlignment="1">
      <alignment horizontal="center" vertical="center"/>
    </xf>
    <xf numFmtId="0" fontId="7" fillId="34" borderId="0" xfId="0" applyFont="1" applyFill="1" applyBorder="1" applyAlignment="1">
      <alignment horizontal="left" vertical="center" wrapText="1"/>
    </xf>
    <xf numFmtId="2" fontId="4" fillId="37" borderId="64" xfId="0" applyNumberFormat="1" applyFont="1" applyFill="1" applyBorder="1" applyAlignment="1">
      <alignment horizontal="center" vertical="center"/>
    </xf>
    <xf numFmtId="0" fontId="3" fillId="37" borderId="13" xfId="0" applyFont="1" applyFill="1" applyBorder="1" applyAlignment="1">
      <alignment horizontal="right" vertical="center" wrapText="1"/>
    </xf>
    <xf numFmtId="3" fontId="4" fillId="37" borderId="83" xfId="0" applyNumberFormat="1" applyFont="1" applyFill="1" applyBorder="1" applyAlignment="1">
      <alignment horizontal="center" vertical="center" wrapText="1"/>
    </xf>
    <xf numFmtId="3" fontId="4" fillId="37" borderId="46" xfId="0" applyNumberFormat="1" applyFont="1" applyFill="1" applyBorder="1" applyAlignment="1">
      <alignment horizontal="center" vertical="center" wrapText="1"/>
    </xf>
    <xf numFmtId="0" fontId="3" fillId="37" borderId="15" xfId="0" applyFont="1" applyFill="1" applyBorder="1" applyAlignment="1">
      <alignment horizontal="right" vertical="center" wrapText="1"/>
    </xf>
    <xf numFmtId="3" fontId="4" fillId="37" borderId="84" xfId="0" applyNumberFormat="1" applyFont="1" applyFill="1" applyBorder="1" applyAlignment="1">
      <alignment horizontal="center" vertical="center" wrapText="1"/>
    </xf>
    <xf numFmtId="3" fontId="4" fillId="37" borderId="49" xfId="0" applyNumberFormat="1" applyFont="1" applyFill="1" applyBorder="1" applyAlignment="1">
      <alignment horizontal="center" vertical="center" wrapText="1"/>
    </xf>
    <xf numFmtId="0" fontId="3" fillId="37" borderId="85" xfId="0" applyFont="1" applyFill="1" applyBorder="1" applyAlignment="1">
      <alignment horizontal="right" vertical="center" wrapText="1"/>
    </xf>
    <xf numFmtId="3" fontId="4" fillId="37" borderId="86" xfId="0" applyNumberFormat="1" applyFont="1" applyFill="1" applyBorder="1" applyAlignment="1">
      <alignment horizontal="center" vertical="center" wrapText="1"/>
    </xf>
    <xf numFmtId="3" fontId="4" fillId="37" borderId="87" xfId="0" applyNumberFormat="1" applyFont="1" applyFill="1" applyBorder="1" applyAlignment="1">
      <alignment horizontal="center" vertical="center" wrapText="1"/>
    </xf>
    <xf numFmtId="3" fontId="4" fillId="37" borderId="50" xfId="0" applyNumberFormat="1" applyFont="1" applyFill="1" applyBorder="1" applyAlignment="1">
      <alignment horizontal="center" vertical="center" wrapText="1"/>
    </xf>
    <xf numFmtId="0" fontId="3" fillId="37" borderId="10" xfId="0" applyFont="1" applyFill="1" applyBorder="1" applyAlignment="1">
      <alignment horizontal="right" vertical="center" wrapText="1"/>
    </xf>
    <xf numFmtId="0" fontId="12" fillId="33" borderId="66" xfId="0" applyFont="1" applyFill="1" applyBorder="1" applyAlignment="1">
      <alignment vertical="center" textRotation="90"/>
    </xf>
    <xf numFmtId="0" fontId="12" fillId="33" borderId="61" xfId="0" applyFont="1" applyFill="1" applyBorder="1" applyAlignment="1">
      <alignment vertical="center" textRotation="90"/>
    </xf>
    <xf numFmtId="0" fontId="12" fillId="33" borderId="67" xfId="0" applyFont="1" applyFill="1" applyBorder="1" applyAlignment="1">
      <alignment vertical="center" textRotation="90"/>
    </xf>
    <xf numFmtId="0" fontId="12" fillId="33" borderId="12" xfId="0" applyFont="1" applyFill="1" applyBorder="1" applyAlignment="1">
      <alignment textRotation="90" wrapText="1"/>
    </xf>
    <xf numFmtId="0" fontId="12" fillId="33" borderId="14" xfId="0" applyFont="1" applyFill="1" applyBorder="1" applyAlignment="1">
      <alignment textRotation="90" wrapText="1"/>
    </xf>
    <xf numFmtId="0" fontId="10" fillId="37" borderId="88" xfId="0" applyFont="1" applyFill="1" applyBorder="1" applyAlignment="1">
      <alignment horizontal="center" vertical="center" wrapText="1"/>
    </xf>
    <xf numFmtId="0" fontId="10" fillId="37" borderId="42" xfId="0" applyFont="1" applyFill="1" applyBorder="1" applyAlignment="1">
      <alignment horizontal="center" vertical="center" wrapText="1"/>
    </xf>
    <xf numFmtId="0" fontId="9" fillId="37" borderId="38" xfId="0" applyFont="1" applyFill="1" applyBorder="1" applyAlignment="1">
      <alignment horizontal="center" vertical="center" wrapText="1"/>
    </xf>
    <xf numFmtId="3" fontId="9" fillId="37" borderId="55" xfId="0" applyNumberFormat="1" applyFont="1" applyFill="1" applyBorder="1" applyAlignment="1">
      <alignment horizontal="center" vertical="center" wrapText="1"/>
    </xf>
    <xf numFmtId="0" fontId="9" fillId="37" borderId="24" xfId="0" applyFont="1" applyFill="1" applyBorder="1" applyAlignment="1">
      <alignment horizontal="center" vertical="center" wrapText="1"/>
    </xf>
    <xf numFmtId="0" fontId="10" fillId="37" borderId="51" xfId="0" applyFont="1" applyFill="1" applyBorder="1" applyAlignment="1">
      <alignment horizontal="left" vertical="center" wrapText="1"/>
    </xf>
    <xf numFmtId="0" fontId="10" fillId="37" borderId="20" xfId="0" applyFont="1" applyFill="1" applyBorder="1" applyAlignment="1">
      <alignment horizontal="left" vertical="center" wrapText="1"/>
    </xf>
    <xf numFmtId="0" fontId="10" fillId="37" borderId="63" xfId="0" applyFont="1" applyFill="1" applyBorder="1" applyAlignment="1">
      <alignment horizontal="left" vertical="center" wrapText="1"/>
    </xf>
    <xf numFmtId="0" fontId="9" fillId="37" borderId="54" xfId="0" applyFont="1" applyFill="1" applyBorder="1" applyAlignment="1">
      <alignment horizontal="center" vertical="center" wrapText="1"/>
    </xf>
    <xf numFmtId="3" fontId="9" fillId="37" borderId="39" xfId="0" applyNumberFormat="1" applyFont="1" applyFill="1" applyBorder="1" applyAlignment="1">
      <alignment horizontal="center" vertical="center" wrapText="1"/>
    </xf>
    <xf numFmtId="1" fontId="9" fillId="37" borderId="40" xfId="0" applyNumberFormat="1" applyFont="1" applyFill="1" applyBorder="1" applyAlignment="1">
      <alignment horizontal="center" vertical="center" wrapText="1"/>
    </xf>
    <xf numFmtId="0" fontId="4" fillId="34" borderId="0"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64" xfId="0" applyFont="1" applyFill="1" applyBorder="1" applyAlignment="1">
      <alignment horizontal="center" vertical="center"/>
    </xf>
    <xf numFmtId="0" fontId="10" fillId="37" borderId="66" xfId="0" applyFont="1" applyFill="1" applyBorder="1" applyAlignment="1">
      <alignment horizontal="center"/>
    </xf>
    <xf numFmtId="0" fontId="99" fillId="37" borderId="78" xfId="0" applyFont="1" applyFill="1" applyBorder="1" applyAlignment="1">
      <alignment horizontal="center" vertical="center"/>
    </xf>
    <xf numFmtId="0" fontId="7" fillId="34" borderId="0" xfId="0" applyFont="1" applyFill="1" applyBorder="1" applyAlignment="1">
      <alignment horizontal="left"/>
    </xf>
    <xf numFmtId="0" fontId="4" fillId="37" borderId="18" xfId="0" applyFont="1" applyFill="1" applyBorder="1" applyAlignment="1">
      <alignment horizontal="center" vertical="center"/>
    </xf>
    <xf numFmtId="0" fontId="99" fillId="33" borderId="22" xfId="0" applyFont="1" applyFill="1" applyBorder="1" applyAlignment="1" applyProtection="1">
      <alignment horizontal="center" vertical="center" wrapText="1"/>
      <protection locked="0"/>
    </xf>
    <xf numFmtId="167" fontId="99" fillId="33" borderId="22" xfId="0" applyNumberFormat="1" applyFont="1" applyFill="1" applyBorder="1" applyAlignment="1" applyProtection="1">
      <alignment horizontal="center" vertical="center" wrapText="1"/>
      <protection locked="0"/>
    </xf>
    <xf numFmtId="3" fontId="99" fillId="33" borderId="22" xfId="0" applyNumberFormat="1" applyFont="1" applyFill="1" applyBorder="1" applyAlignment="1" applyProtection="1">
      <alignment horizontal="center" vertical="center" wrapText="1"/>
      <protection locked="0"/>
    </xf>
    <xf numFmtId="14" fontId="99" fillId="33" borderId="22" xfId="0" applyNumberFormat="1" applyFont="1" applyFill="1" applyBorder="1" applyAlignment="1" applyProtection="1">
      <alignment horizontal="center" vertical="center" wrapText="1"/>
      <protection locked="0"/>
    </xf>
    <xf numFmtId="179" fontId="9" fillId="37" borderId="66" xfId="0" applyNumberFormat="1" applyFont="1" applyFill="1" applyBorder="1" applyAlignment="1">
      <alignment horizontal="center" vertical="center" wrapText="1"/>
    </xf>
    <xf numFmtId="179" fontId="9" fillId="37" borderId="78" xfId="0" applyNumberFormat="1" applyFont="1" applyFill="1" applyBorder="1" applyAlignment="1">
      <alignment horizontal="center" vertical="center" wrapText="1"/>
    </xf>
    <xf numFmtId="0" fontId="2" fillId="34" borderId="18" xfId="53" applyFill="1" applyBorder="1" applyAlignment="1" applyProtection="1">
      <alignment vertical="center" wrapText="1"/>
      <protection/>
    </xf>
    <xf numFmtId="0" fontId="4" fillId="36" borderId="0" xfId="0" applyFont="1" applyFill="1" applyBorder="1" applyAlignment="1">
      <alignment horizontal="center"/>
    </xf>
    <xf numFmtId="0" fontId="4" fillId="34" borderId="0" xfId="0" applyFont="1" applyFill="1" applyBorder="1" applyAlignment="1" applyProtection="1">
      <alignment horizontal="right" vertical="center"/>
      <protection/>
    </xf>
    <xf numFmtId="0" fontId="99" fillId="34" borderId="0" xfId="0" applyNumberFormat="1" applyFont="1" applyFill="1" applyBorder="1" applyAlignment="1" applyProtection="1">
      <alignment horizontal="left" vertical="top" wrapText="1"/>
      <protection/>
    </xf>
    <xf numFmtId="0" fontId="142" fillId="33" borderId="0" xfId="0" applyFont="1" applyFill="1" applyBorder="1" applyAlignment="1">
      <alignment vertical="center"/>
    </xf>
    <xf numFmtId="0" fontId="158" fillId="33" borderId="76" xfId="0" applyFont="1" applyFill="1" applyBorder="1" applyAlignment="1">
      <alignment/>
    </xf>
    <xf numFmtId="0" fontId="159" fillId="33" borderId="0" xfId="0" applyFont="1" applyFill="1" applyBorder="1" applyAlignment="1">
      <alignment/>
    </xf>
    <xf numFmtId="0" fontId="129" fillId="33" borderId="0" xfId="0" applyFont="1" applyFill="1" applyBorder="1" applyAlignment="1">
      <alignment horizontal="center"/>
    </xf>
    <xf numFmtId="9" fontId="129" fillId="36" borderId="22" xfId="0" applyNumberFormat="1" applyFont="1" applyFill="1" applyBorder="1" applyAlignment="1">
      <alignment horizontal="center"/>
    </xf>
    <xf numFmtId="0" fontId="129" fillId="36" borderId="89" xfId="0" applyFont="1" applyFill="1" applyBorder="1" applyAlignment="1">
      <alignment horizontal="right"/>
    </xf>
    <xf numFmtId="0" fontId="129" fillId="36" borderId="22" xfId="0" applyFont="1" applyFill="1" applyBorder="1" applyAlignment="1">
      <alignment/>
    </xf>
    <xf numFmtId="0" fontId="129" fillId="36" borderId="77" xfId="0" applyFont="1" applyFill="1" applyBorder="1" applyAlignment="1">
      <alignment horizontal="right"/>
    </xf>
    <xf numFmtId="9" fontId="7" fillId="33" borderId="0" xfId="0" applyNumberFormat="1" applyFont="1" applyFill="1" applyBorder="1" applyAlignment="1">
      <alignment/>
    </xf>
    <xf numFmtId="0" fontId="4" fillId="35" borderId="24" xfId="0" applyFont="1" applyFill="1" applyBorder="1" applyAlignment="1">
      <alignment horizontal="right" vertical="center" wrapText="1"/>
    </xf>
    <xf numFmtId="0" fontId="4" fillId="33" borderId="22" xfId="0" applyFont="1" applyFill="1" applyBorder="1" applyAlignment="1" applyProtection="1">
      <alignment horizontal="left" vertical="center"/>
      <protection locked="0"/>
    </xf>
    <xf numFmtId="0" fontId="4" fillId="33" borderId="90" xfId="0" applyFont="1" applyFill="1" applyBorder="1" applyAlignment="1" applyProtection="1">
      <alignment horizontal="center" vertical="center"/>
      <protection locked="0"/>
    </xf>
    <xf numFmtId="0" fontId="44" fillId="33" borderId="0" xfId="0" applyFont="1" applyFill="1" applyAlignment="1">
      <alignment horizontal="center"/>
    </xf>
    <xf numFmtId="0" fontId="45" fillId="33" borderId="0" xfId="0" applyFont="1" applyFill="1" applyAlignment="1">
      <alignment horizontal="left" wrapText="1"/>
    </xf>
    <xf numFmtId="0" fontId="44" fillId="33" borderId="0" xfId="0" applyFont="1" applyFill="1" applyAlignment="1">
      <alignment horizontal="center" vertical="top"/>
    </xf>
    <xf numFmtId="0" fontId="47" fillId="33" borderId="0" xfId="53" applyFont="1" applyFill="1" applyAlignment="1" applyProtection="1">
      <alignment horizontal="left" wrapText="1"/>
      <protection/>
    </xf>
    <xf numFmtId="0" fontId="44" fillId="33" borderId="0" xfId="0" applyFont="1" applyFill="1" applyAlignment="1">
      <alignment/>
    </xf>
    <xf numFmtId="0" fontId="0" fillId="33" borderId="0" xfId="0" applyFill="1" applyAlignment="1">
      <alignment/>
    </xf>
    <xf numFmtId="0" fontId="44" fillId="33" borderId="0" xfId="0" applyFont="1" applyFill="1" applyAlignment="1">
      <alignment vertical="center" wrapText="1"/>
    </xf>
    <xf numFmtId="0" fontId="4" fillId="39" borderId="0" xfId="0" applyFont="1" applyFill="1" applyBorder="1" applyAlignment="1">
      <alignment horizontal="center"/>
    </xf>
    <xf numFmtId="0" fontId="12" fillId="33" borderId="13" xfId="0" applyFont="1" applyFill="1" applyBorder="1" applyAlignment="1">
      <alignment vertical="center" textRotation="90"/>
    </xf>
    <xf numFmtId="0" fontId="4" fillId="33" borderId="24" xfId="0" applyFont="1" applyFill="1" applyBorder="1" applyAlignment="1">
      <alignment/>
    </xf>
    <xf numFmtId="0" fontId="7" fillId="33" borderId="52" xfId="0" applyFont="1" applyFill="1" applyBorder="1" applyAlignment="1">
      <alignment/>
    </xf>
    <xf numFmtId="0" fontId="4" fillId="39" borderId="24" xfId="0" applyFont="1" applyFill="1" applyBorder="1" applyAlignment="1">
      <alignment/>
    </xf>
    <xf numFmtId="0" fontId="4" fillId="39" borderId="75" xfId="0" applyFont="1" applyFill="1" applyBorder="1" applyAlignment="1">
      <alignment/>
    </xf>
    <xf numFmtId="1" fontId="4" fillId="39" borderId="22" xfId="0" applyNumberFormat="1" applyFont="1" applyFill="1" applyBorder="1" applyAlignment="1">
      <alignment horizontal="center"/>
    </xf>
    <xf numFmtId="9" fontId="4" fillId="39" borderId="22" xfId="59" applyFont="1" applyFill="1" applyBorder="1" applyAlignment="1">
      <alignment horizontal="center"/>
    </xf>
    <xf numFmtId="0" fontId="7" fillId="39" borderId="0" xfId="0" applyFont="1" applyFill="1" applyAlignment="1">
      <alignment/>
    </xf>
    <xf numFmtId="0" fontId="4" fillId="39" borderId="20" xfId="0" applyFont="1" applyFill="1" applyBorder="1" applyAlignment="1">
      <alignment/>
    </xf>
    <xf numFmtId="0" fontId="4" fillId="39" borderId="21" xfId="0" applyFont="1" applyFill="1" applyBorder="1" applyAlignment="1">
      <alignment/>
    </xf>
    <xf numFmtId="0" fontId="4" fillId="39" borderId="22" xfId="0" applyFont="1" applyFill="1" applyBorder="1" applyAlignment="1">
      <alignment horizontal="center"/>
    </xf>
    <xf numFmtId="0" fontId="99" fillId="33" borderId="24" xfId="0" applyNumberFormat="1" applyFont="1" applyFill="1" applyBorder="1" applyAlignment="1" applyProtection="1">
      <alignment horizontal="left" vertical="top" wrapText="1"/>
      <protection locked="0"/>
    </xf>
    <xf numFmtId="0" fontId="99" fillId="33" borderId="25" xfId="0" applyNumberFormat="1" applyFont="1" applyFill="1" applyBorder="1" applyAlignment="1" applyProtection="1">
      <alignment horizontal="left" vertical="top" wrapText="1"/>
      <protection locked="0"/>
    </xf>
    <xf numFmtId="0" fontId="99" fillId="33" borderId="21" xfId="0" applyNumberFormat="1" applyFont="1" applyFill="1" applyBorder="1" applyAlignment="1" applyProtection="1">
      <alignment horizontal="left" vertical="top" wrapText="1"/>
      <protection locked="0"/>
    </xf>
    <xf numFmtId="0" fontId="4" fillId="35" borderId="24" xfId="0" applyFont="1" applyFill="1" applyBorder="1" applyAlignment="1">
      <alignment horizontal="left" vertical="center" wrapText="1"/>
    </xf>
    <xf numFmtId="0" fontId="4" fillId="35" borderId="25" xfId="0" applyFont="1" applyFill="1" applyBorder="1" applyAlignment="1">
      <alignment horizontal="left" vertical="center" wrapText="1"/>
    </xf>
    <xf numFmtId="0" fontId="99" fillId="33" borderId="24" xfId="0" applyNumberFormat="1" applyFont="1" applyFill="1" applyBorder="1" applyAlignment="1" applyProtection="1">
      <alignment horizontal="center" vertical="center" wrapText="1"/>
      <protection locked="0"/>
    </xf>
    <xf numFmtId="0" fontId="99" fillId="33" borderId="21" xfId="0" applyNumberFormat="1" applyFont="1" applyFill="1" applyBorder="1" applyAlignment="1" applyProtection="1">
      <alignment horizontal="center" vertical="center" wrapText="1"/>
      <protection locked="0"/>
    </xf>
    <xf numFmtId="0" fontId="10" fillId="35" borderId="10"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8" fillId="35" borderId="10"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9" fillId="35" borderId="41"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64" fillId="36" borderId="41" xfId="0" applyFont="1" applyFill="1" applyBorder="1" applyAlignment="1">
      <alignment horizontal="center" vertical="center"/>
    </xf>
    <xf numFmtId="0" fontId="64" fillId="36" borderId="19" xfId="0" applyFont="1" applyFill="1" applyBorder="1" applyAlignment="1">
      <alignment horizontal="center" vertical="center"/>
    </xf>
    <xf numFmtId="0" fontId="78" fillId="37" borderId="41" xfId="0" applyFont="1" applyFill="1" applyBorder="1" applyAlignment="1">
      <alignment horizontal="center" wrapText="1"/>
    </xf>
    <xf numFmtId="0" fontId="78" fillId="37" borderId="18" xfId="0" applyFont="1" applyFill="1" applyBorder="1" applyAlignment="1">
      <alignment horizontal="center" wrapText="1"/>
    </xf>
    <xf numFmtId="0" fontId="78" fillId="37" borderId="19" xfId="0" applyFont="1" applyFill="1" applyBorder="1" applyAlignment="1">
      <alignment horizontal="center" wrapText="1"/>
    </xf>
    <xf numFmtId="0" fontId="101" fillId="35" borderId="15" xfId="0" applyFont="1" applyFill="1" applyBorder="1" applyAlignment="1">
      <alignment horizontal="center" vertical="center"/>
    </xf>
    <xf numFmtId="0" fontId="101" fillId="35" borderId="16" xfId="0" applyFont="1" applyFill="1" applyBorder="1" applyAlignment="1">
      <alignment horizontal="center" vertical="center"/>
    </xf>
    <xf numFmtId="0" fontId="101" fillId="35" borderId="17" xfId="0" applyFont="1" applyFill="1" applyBorder="1" applyAlignment="1">
      <alignment horizontal="center" vertical="center"/>
    </xf>
    <xf numFmtId="0" fontId="3" fillId="35" borderId="91" xfId="0" applyFont="1" applyFill="1" applyBorder="1" applyAlignment="1">
      <alignment horizontal="center" vertical="center" wrapText="1"/>
    </xf>
    <xf numFmtId="0" fontId="3" fillId="35" borderId="92" xfId="0" applyFont="1" applyFill="1" applyBorder="1" applyAlignment="1">
      <alignment horizontal="center" vertical="center" wrapText="1"/>
    </xf>
    <xf numFmtId="0" fontId="2" fillId="35" borderId="10" xfId="53" applyFill="1" applyBorder="1" applyAlignment="1" applyProtection="1">
      <alignment horizontal="center" vertical="center" wrapText="1"/>
      <protection locked="0"/>
    </xf>
    <xf numFmtId="0" fontId="2" fillId="35" borderId="11" xfId="53" applyFill="1" applyBorder="1" applyAlignment="1" applyProtection="1">
      <alignment horizontal="center" vertical="center" wrapText="1"/>
      <protection locked="0"/>
    </xf>
    <xf numFmtId="0" fontId="2" fillId="35" borderId="12" xfId="53" applyFill="1" applyBorder="1" applyAlignment="1" applyProtection="1">
      <alignment horizontal="center" vertical="center" wrapText="1"/>
      <protection locked="0"/>
    </xf>
    <xf numFmtId="0" fontId="2" fillId="35" borderId="13" xfId="53" applyFill="1" applyBorder="1" applyAlignment="1" applyProtection="1">
      <alignment horizontal="center" vertical="center" wrapText="1"/>
      <protection locked="0"/>
    </xf>
    <xf numFmtId="0" fontId="2" fillId="35" borderId="0" xfId="53" applyFill="1" applyBorder="1" applyAlignment="1" applyProtection="1">
      <alignment horizontal="center" vertical="center" wrapText="1"/>
      <protection locked="0"/>
    </xf>
    <xf numFmtId="0" fontId="2" fillId="35" borderId="14" xfId="53" applyFill="1" applyBorder="1" applyAlignment="1" applyProtection="1">
      <alignment horizontal="center" vertical="center" wrapText="1"/>
      <protection locked="0"/>
    </xf>
    <xf numFmtId="0" fontId="2" fillId="35" borderId="15" xfId="53" applyFill="1" applyBorder="1" applyAlignment="1" applyProtection="1">
      <alignment horizontal="center" vertical="center" wrapText="1"/>
      <protection locked="0"/>
    </xf>
    <xf numFmtId="0" fontId="2" fillId="35" borderId="16" xfId="53" applyFill="1" applyBorder="1" applyAlignment="1" applyProtection="1">
      <alignment horizontal="center" vertical="center" wrapText="1"/>
      <protection locked="0"/>
    </xf>
    <xf numFmtId="0" fontId="2" fillId="35" borderId="17" xfId="53" applyFill="1" applyBorder="1" applyAlignment="1" applyProtection="1">
      <alignment horizontal="center" vertical="center" wrapText="1"/>
      <protection locked="0"/>
    </xf>
    <xf numFmtId="179" fontId="4" fillId="37" borderId="91" xfId="0" applyNumberFormat="1" applyFont="1" applyFill="1" applyBorder="1" applyAlignment="1">
      <alignment horizontal="center" vertical="center" wrapText="1"/>
    </xf>
    <xf numFmtId="179" fontId="4" fillId="37" borderId="50" xfId="0" applyNumberFormat="1" applyFont="1" applyFill="1" applyBorder="1" applyAlignment="1">
      <alignment horizontal="center" vertical="center" wrapText="1"/>
    </xf>
    <xf numFmtId="9" fontId="10" fillId="37" borderId="89" xfId="59" applyFont="1" applyFill="1" applyBorder="1" applyAlignment="1">
      <alignment horizontal="center" vertical="center" wrapText="1"/>
    </xf>
    <xf numFmtId="9" fontId="10" fillId="37" borderId="67" xfId="59" applyFont="1" applyFill="1" applyBorder="1" applyAlignment="1">
      <alignment horizontal="center" vertical="center" wrapText="1"/>
    </xf>
    <xf numFmtId="3" fontId="4" fillId="37" borderId="93" xfId="0" applyNumberFormat="1" applyFont="1" applyFill="1" applyBorder="1" applyAlignment="1">
      <alignment horizontal="center" vertical="center" wrapText="1"/>
    </xf>
    <xf numFmtId="3" fontId="4" fillId="37" borderId="94" xfId="0" applyNumberFormat="1" applyFont="1" applyFill="1" applyBorder="1" applyAlignment="1">
      <alignment horizontal="center" vertical="center" wrapText="1"/>
    </xf>
    <xf numFmtId="0" fontId="10" fillId="37" borderId="95"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4" fillId="33" borderId="41" xfId="0" applyFont="1" applyFill="1" applyBorder="1" applyAlignment="1" applyProtection="1">
      <alignment horizontal="left" vertical="top" wrapText="1"/>
      <protection locked="0"/>
    </xf>
    <xf numFmtId="0" fontId="4" fillId="33" borderId="18" xfId="0" applyFont="1" applyFill="1" applyBorder="1" applyAlignment="1" applyProtection="1">
      <alignment horizontal="left" vertical="top" wrapText="1"/>
      <protection locked="0"/>
    </xf>
    <xf numFmtId="0" fontId="4" fillId="33" borderId="19" xfId="0" applyFont="1" applyFill="1" applyBorder="1" applyAlignment="1" applyProtection="1">
      <alignment horizontal="left" vertical="top" wrapText="1"/>
      <protection locked="0"/>
    </xf>
    <xf numFmtId="0" fontId="160" fillId="40" borderId="22" xfId="0" applyFont="1" applyFill="1" applyBorder="1" applyAlignment="1" applyProtection="1">
      <alignment horizontal="center" vertical="center"/>
      <protection locked="0"/>
    </xf>
    <xf numFmtId="9" fontId="9" fillId="37" borderId="63" xfId="59" applyFont="1" applyFill="1" applyBorder="1" applyAlignment="1">
      <alignment horizontal="center" vertical="center" wrapText="1"/>
    </xf>
    <xf numFmtId="9" fontId="9" fillId="37" borderId="58" xfId="59" applyFont="1" applyFill="1" applyBorder="1" applyAlignment="1">
      <alignment horizontal="center" vertical="center" wrapText="1"/>
    </xf>
    <xf numFmtId="0" fontId="12" fillId="33" borderId="66" xfId="0" applyFont="1" applyFill="1" applyBorder="1" applyAlignment="1">
      <alignment horizontal="center" textRotation="90" wrapText="1"/>
    </xf>
    <xf numFmtId="0" fontId="12" fillId="33" borderId="61" xfId="0" applyFont="1" applyFill="1" applyBorder="1" applyAlignment="1">
      <alignment horizontal="center" textRotation="90" wrapText="1"/>
    </xf>
    <xf numFmtId="0" fontId="12" fillId="33" borderId="67" xfId="0" applyFont="1" applyFill="1" applyBorder="1" applyAlignment="1">
      <alignment horizontal="center" textRotation="90" wrapText="1"/>
    </xf>
    <xf numFmtId="0" fontId="10" fillId="37" borderId="96" xfId="0" applyFont="1" applyFill="1" applyBorder="1" applyAlignment="1">
      <alignment horizontal="center" vertical="center" wrapText="1"/>
    </xf>
    <xf numFmtId="3" fontId="9" fillId="37" borderId="97" xfId="0" applyNumberFormat="1" applyFont="1" applyFill="1" applyBorder="1" applyAlignment="1">
      <alignment horizontal="center" vertical="center" wrapText="1"/>
    </xf>
    <xf numFmtId="0" fontId="9" fillId="37" borderId="97" xfId="0" applyFont="1" applyFill="1" applyBorder="1" applyAlignment="1">
      <alignment horizontal="center" vertical="center" wrapText="1"/>
    </xf>
    <xf numFmtId="0" fontId="9" fillId="37" borderId="22" xfId="0" applyFont="1" applyFill="1" applyBorder="1" applyAlignment="1">
      <alignment horizontal="center" vertical="center" wrapText="1"/>
    </xf>
    <xf numFmtId="0" fontId="9" fillId="37" borderId="54" xfId="0" applyFont="1" applyFill="1" applyBorder="1" applyAlignment="1">
      <alignment horizontal="center" vertical="center" wrapText="1"/>
    </xf>
    <xf numFmtId="0" fontId="9" fillId="37" borderId="59" xfId="0" applyFont="1" applyFill="1" applyBorder="1" applyAlignment="1">
      <alignment horizontal="center" vertical="center" wrapText="1"/>
    </xf>
    <xf numFmtId="3" fontId="10" fillId="37" borderId="10" xfId="0" applyNumberFormat="1" applyFont="1" applyFill="1" applyBorder="1" applyAlignment="1">
      <alignment horizontal="center" vertical="center" wrapText="1"/>
    </xf>
    <xf numFmtId="3" fontId="10" fillId="37" borderId="12" xfId="0" applyNumberFormat="1" applyFont="1" applyFill="1" applyBorder="1" applyAlignment="1">
      <alignment horizontal="center" vertical="center" wrapText="1"/>
    </xf>
    <xf numFmtId="3" fontId="4" fillId="37" borderId="98" xfId="0" applyNumberFormat="1" applyFont="1" applyFill="1" applyBorder="1" applyAlignment="1">
      <alignment horizontal="center" vertical="center" wrapText="1"/>
    </xf>
    <xf numFmtId="3" fontId="4" fillId="37" borderId="50" xfId="0" applyNumberFormat="1" applyFont="1" applyFill="1" applyBorder="1" applyAlignment="1">
      <alignment horizontal="center" vertical="center" wrapText="1"/>
    </xf>
    <xf numFmtId="0" fontId="9" fillId="33" borderId="24" xfId="0" applyFont="1" applyFill="1" applyBorder="1" applyAlignment="1" applyProtection="1">
      <alignment horizontal="left" vertical="top"/>
      <protection locked="0"/>
    </xf>
    <xf numFmtId="0" fontId="9" fillId="33" borderId="25" xfId="0" applyFont="1" applyFill="1" applyBorder="1" applyAlignment="1" applyProtection="1">
      <alignment horizontal="left" vertical="top"/>
      <protection locked="0"/>
    </xf>
    <xf numFmtId="0" fontId="9" fillId="33" borderId="21" xfId="0" applyFont="1" applyFill="1" applyBorder="1" applyAlignment="1" applyProtection="1">
      <alignment horizontal="left" vertical="top"/>
      <protection locked="0"/>
    </xf>
    <xf numFmtId="0" fontId="9" fillId="35" borderId="41"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9" fillId="33" borderId="24" xfId="0" applyFont="1" applyFill="1" applyBorder="1" applyAlignment="1" applyProtection="1">
      <alignment horizontal="left" vertical="center"/>
      <protection locked="0"/>
    </xf>
    <xf numFmtId="0" fontId="9" fillId="33" borderId="25" xfId="0" applyFont="1" applyFill="1" applyBorder="1" applyAlignment="1" applyProtection="1">
      <alignment horizontal="left" vertical="center"/>
      <protection locked="0"/>
    </xf>
    <xf numFmtId="0" fontId="9" fillId="33" borderId="21" xfId="0" applyFont="1" applyFill="1" applyBorder="1" applyAlignment="1" applyProtection="1">
      <alignment horizontal="left" vertical="center"/>
      <protection locked="0"/>
    </xf>
    <xf numFmtId="0" fontId="4" fillId="37" borderId="24" xfId="0" applyFont="1" applyFill="1" applyBorder="1" applyAlignment="1">
      <alignment horizontal="left" vertical="center"/>
    </xf>
    <xf numFmtId="0" fontId="4" fillId="37" borderId="25" xfId="0" applyFont="1" applyFill="1" applyBorder="1" applyAlignment="1">
      <alignment horizontal="left" vertical="center"/>
    </xf>
    <xf numFmtId="0" fontId="4" fillId="37" borderId="21" xfId="0" applyFont="1" applyFill="1" applyBorder="1" applyAlignment="1">
      <alignment horizontal="left" vertical="center"/>
    </xf>
    <xf numFmtId="0" fontId="4" fillId="35" borderId="24" xfId="0" applyFont="1" applyFill="1" applyBorder="1" applyAlignment="1">
      <alignment horizontal="left"/>
    </xf>
    <xf numFmtId="0" fontId="4" fillId="35" borderId="25" xfId="0" applyFont="1" applyFill="1" applyBorder="1" applyAlignment="1">
      <alignment horizontal="left"/>
    </xf>
    <xf numFmtId="0" fontId="4" fillId="35" borderId="21" xfId="0" applyFont="1" applyFill="1" applyBorder="1" applyAlignment="1">
      <alignment horizontal="left"/>
    </xf>
    <xf numFmtId="0" fontId="8" fillId="35" borderId="41" xfId="0" applyFont="1" applyFill="1" applyBorder="1" applyAlignment="1">
      <alignment horizontal="center" vertical="center"/>
    </xf>
    <xf numFmtId="0" fontId="8" fillId="35" borderId="18" xfId="0" applyFont="1" applyFill="1" applyBorder="1" applyAlignment="1">
      <alignment horizontal="center" vertical="center"/>
    </xf>
    <xf numFmtId="0" fontId="64" fillId="36" borderId="18" xfId="0" applyFont="1" applyFill="1" applyBorder="1" applyAlignment="1">
      <alignment horizontal="center" vertical="center"/>
    </xf>
    <xf numFmtId="0" fontId="39" fillId="36" borderId="41" xfId="0" applyFont="1" applyFill="1" applyBorder="1" applyAlignment="1">
      <alignment horizontal="center"/>
    </xf>
    <xf numFmtId="0" fontId="39" fillId="36" borderId="19" xfId="0" applyFont="1" applyFill="1" applyBorder="1" applyAlignment="1">
      <alignment horizontal="center"/>
    </xf>
    <xf numFmtId="0" fontId="9" fillId="35" borderId="41" xfId="0" applyFont="1" applyFill="1" applyBorder="1" applyAlignment="1">
      <alignment horizontal="left" vertical="top" wrapText="1"/>
    </xf>
    <xf numFmtId="0" fontId="9" fillId="35" borderId="18" xfId="0" applyFont="1" applyFill="1" applyBorder="1" applyAlignment="1">
      <alignment horizontal="left" vertical="top" wrapText="1"/>
    </xf>
    <xf numFmtId="0" fontId="9" fillId="35" borderId="19" xfId="0" applyFont="1" applyFill="1" applyBorder="1" applyAlignment="1">
      <alignment horizontal="left" vertical="top" wrapText="1"/>
    </xf>
    <xf numFmtId="0" fontId="4" fillId="33" borderId="24" xfId="0" applyFont="1" applyFill="1" applyBorder="1" applyAlignment="1" applyProtection="1">
      <alignment horizontal="left" vertical="top" wrapText="1"/>
      <protection locked="0"/>
    </xf>
    <xf numFmtId="0" fontId="4" fillId="33" borderId="25" xfId="0" applyFont="1" applyFill="1" applyBorder="1" applyAlignment="1" applyProtection="1">
      <alignment horizontal="left" vertical="top" wrapText="1"/>
      <protection locked="0"/>
    </xf>
    <xf numFmtId="0" fontId="4" fillId="33" borderId="21" xfId="0" applyFont="1" applyFill="1" applyBorder="1" applyAlignment="1" applyProtection="1">
      <alignment horizontal="left" vertical="top" wrapText="1"/>
      <protection locked="0"/>
    </xf>
    <xf numFmtId="0" fontId="103" fillId="33" borderId="24" xfId="0" applyFont="1" applyFill="1" applyBorder="1" applyAlignment="1" applyProtection="1">
      <alignment horizontal="left" vertical="center"/>
      <protection locked="0"/>
    </xf>
    <xf numFmtId="0" fontId="103" fillId="33" borderId="21" xfId="0" applyFont="1" applyFill="1" applyBorder="1" applyAlignment="1" applyProtection="1">
      <alignment horizontal="left" vertical="center"/>
      <protection locked="0"/>
    </xf>
    <xf numFmtId="0" fontId="4" fillId="35" borderId="41"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103" fillId="33" borderId="41" xfId="0" applyFont="1" applyFill="1" applyBorder="1" applyAlignment="1" applyProtection="1">
      <alignment horizontal="left"/>
      <protection locked="0"/>
    </xf>
    <xf numFmtId="0" fontId="103" fillId="33" borderId="19" xfId="0" applyFont="1" applyFill="1" applyBorder="1" applyAlignment="1" applyProtection="1">
      <alignment horizontal="left"/>
      <protection locked="0"/>
    </xf>
    <xf numFmtId="0" fontId="7" fillId="33" borderId="88" xfId="0" applyFont="1" applyFill="1" applyBorder="1" applyAlignment="1">
      <alignment horizontal="center" wrapText="1"/>
    </xf>
    <xf numFmtId="0" fontId="7" fillId="33" borderId="83" xfId="0" applyFont="1" applyFill="1" applyBorder="1" applyAlignment="1">
      <alignment horizontal="center" wrapText="1"/>
    </xf>
    <xf numFmtId="0" fontId="7" fillId="33" borderId="84" xfId="0" applyFont="1" applyFill="1" applyBorder="1" applyAlignment="1">
      <alignment horizontal="center" wrapText="1"/>
    </xf>
    <xf numFmtId="0" fontId="7" fillId="33" borderId="96" xfId="0" applyFont="1" applyFill="1" applyBorder="1" applyAlignment="1">
      <alignment horizontal="center" wrapText="1"/>
    </xf>
    <xf numFmtId="0" fontId="7" fillId="33" borderId="99" xfId="0" applyFont="1" applyFill="1" applyBorder="1" applyAlignment="1">
      <alignment horizontal="center" wrapText="1"/>
    </xf>
    <xf numFmtId="0" fontId="7" fillId="33" borderId="98" xfId="0" applyFont="1" applyFill="1" applyBorder="1" applyAlignment="1">
      <alignment horizontal="center" wrapText="1"/>
    </xf>
    <xf numFmtId="0" fontId="7" fillId="33" borderId="91" xfId="0" applyFont="1" applyFill="1" applyBorder="1" applyAlignment="1">
      <alignment horizontal="center" wrapText="1"/>
    </xf>
    <xf numFmtId="0" fontId="7" fillId="33" borderId="47" xfId="0" applyFont="1" applyFill="1" applyBorder="1" applyAlignment="1">
      <alignment horizontal="center" wrapText="1"/>
    </xf>
    <xf numFmtId="0" fontId="7" fillId="33" borderId="50" xfId="0" applyFont="1" applyFill="1" applyBorder="1" applyAlignment="1">
      <alignment horizontal="center" wrapText="1"/>
    </xf>
    <xf numFmtId="0" fontId="3" fillId="33" borderId="100" xfId="0" applyFont="1" applyFill="1" applyBorder="1" applyAlignment="1">
      <alignment horizontal="center" wrapText="1"/>
    </xf>
    <xf numFmtId="0" fontId="3" fillId="33" borderId="15" xfId="0" applyFont="1" applyFill="1" applyBorder="1" applyAlignment="1">
      <alignment horizontal="center" wrapText="1"/>
    </xf>
    <xf numFmtId="0" fontId="3" fillId="33" borderId="74" xfId="0" applyFont="1" applyFill="1" applyBorder="1" applyAlignment="1">
      <alignment horizontal="center" wrapText="1"/>
    </xf>
    <xf numFmtId="0" fontId="3" fillId="33" borderId="16" xfId="0" applyFont="1" applyFill="1" applyBorder="1" applyAlignment="1">
      <alignment horizontal="center" wrapText="1"/>
    </xf>
    <xf numFmtId="0" fontId="3" fillId="33" borderId="101" xfId="0" applyFont="1" applyFill="1" applyBorder="1" applyAlignment="1">
      <alignment horizontal="center" wrapText="1"/>
    </xf>
    <xf numFmtId="0" fontId="3" fillId="33" borderId="17" xfId="0" applyFont="1" applyFill="1" applyBorder="1" applyAlignment="1">
      <alignment horizontal="center" wrapText="1"/>
    </xf>
    <xf numFmtId="3" fontId="4" fillId="37" borderId="45" xfId="0" applyNumberFormat="1" applyFont="1" applyFill="1" applyBorder="1" applyAlignment="1">
      <alignment horizontal="center" vertical="center" wrapText="1"/>
    </xf>
    <xf numFmtId="3" fontId="4" fillId="37" borderId="14" xfId="0" applyNumberFormat="1" applyFont="1" applyFill="1" applyBorder="1" applyAlignment="1">
      <alignment horizontal="center" vertical="center" wrapText="1"/>
    </xf>
    <xf numFmtId="0" fontId="20" fillId="37" borderId="54" xfId="0" applyFont="1" applyFill="1" applyBorder="1" applyAlignment="1">
      <alignment horizontal="center" vertical="center" wrapText="1"/>
    </xf>
    <xf numFmtId="0" fontId="20" fillId="37" borderId="58" xfId="0" applyFont="1" applyFill="1" applyBorder="1" applyAlignment="1">
      <alignment horizontal="center" vertical="center" wrapText="1"/>
    </xf>
    <xf numFmtId="0" fontId="10" fillId="37" borderId="51" xfId="0" applyFont="1" applyFill="1" applyBorder="1" applyAlignment="1">
      <alignment horizontal="center" vertical="center" wrapText="1"/>
    </xf>
    <xf numFmtId="0" fontId="10" fillId="37" borderId="102" xfId="0" applyFont="1" applyFill="1" applyBorder="1" applyAlignment="1">
      <alignment horizontal="center" vertical="center" wrapText="1"/>
    </xf>
    <xf numFmtId="0" fontId="10" fillId="37" borderId="103" xfId="0" applyFont="1" applyFill="1" applyBorder="1" applyAlignment="1">
      <alignment horizontal="center" vertical="center" wrapText="1"/>
    </xf>
    <xf numFmtId="0" fontId="10" fillId="37" borderId="41" xfId="0" applyFont="1" applyFill="1" applyBorder="1" applyAlignment="1">
      <alignment horizontal="right" vertical="center"/>
    </xf>
    <xf numFmtId="0" fontId="10" fillId="37" borderId="18" xfId="0" applyFont="1" applyFill="1" applyBorder="1" applyAlignment="1">
      <alignment horizontal="right" vertical="center"/>
    </xf>
    <xf numFmtId="0" fontId="3" fillId="34" borderId="0" xfId="0" applyFont="1" applyFill="1" applyBorder="1" applyAlignment="1">
      <alignment horizontal="center" vertical="center" wrapText="1"/>
    </xf>
    <xf numFmtId="0" fontId="7" fillId="33" borderId="102" xfId="0" applyFont="1" applyFill="1" applyBorder="1" applyAlignment="1">
      <alignment horizontal="center" wrapText="1"/>
    </xf>
    <xf numFmtId="0" fontId="7" fillId="33" borderId="103" xfId="0" applyFont="1" applyFill="1" applyBorder="1" applyAlignment="1">
      <alignment horizontal="center" wrapText="1"/>
    </xf>
    <xf numFmtId="0" fontId="12" fillId="33" borderId="0" xfId="0" applyFont="1" applyFill="1" applyAlignment="1">
      <alignment horizontal="center" wrapText="1"/>
    </xf>
    <xf numFmtId="0" fontId="12" fillId="33" borderId="0" xfId="0" applyFont="1" applyFill="1" applyAlignment="1">
      <alignment horizontal="center"/>
    </xf>
    <xf numFmtId="0" fontId="3" fillId="35" borderId="38" xfId="0" applyFont="1" applyFill="1" applyBorder="1" applyAlignment="1">
      <alignment horizontal="center" vertical="center" wrapText="1"/>
    </xf>
    <xf numFmtId="0" fontId="3" fillId="35" borderId="97" xfId="0" applyFont="1" applyFill="1" applyBorder="1" applyAlignment="1">
      <alignment horizontal="center" vertical="center" wrapText="1"/>
    </xf>
    <xf numFmtId="0" fontId="3" fillId="35" borderId="55" xfId="0" applyFont="1" applyFill="1" applyBorder="1" applyAlignment="1">
      <alignment horizontal="center" vertical="center" wrapText="1"/>
    </xf>
    <xf numFmtId="3" fontId="7" fillId="33" borderId="24" xfId="0" applyNumberFormat="1" applyFont="1" applyFill="1" applyBorder="1" applyAlignment="1" applyProtection="1">
      <alignment horizontal="center" vertical="center"/>
      <protection locked="0"/>
    </xf>
    <xf numFmtId="3" fontId="7" fillId="33" borderId="21" xfId="0" applyNumberFormat="1" applyFont="1" applyFill="1" applyBorder="1" applyAlignment="1" applyProtection="1">
      <alignment horizontal="center" vertical="center"/>
      <protection locked="0"/>
    </xf>
    <xf numFmtId="3" fontId="7" fillId="33" borderId="54" xfId="0" applyNumberFormat="1" applyFont="1" applyFill="1" applyBorder="1" applyAlignment="1" applyProtection="1">
      <alignment horizontal="center" vertical="center"/>
      <protection locked="0"/>
    </xf>
    <xf numFmtId="3" fontId="7" fillId="33" borderId="59" xfId="0" applyNumberFormat="1" applyFont="1" applyFill="1" applyBorder="1" applyAlignment="1" applyProtection="1">
      <alignment horizontal="center" vertical="center"/>
      <protection locked="0"/>
    </xf>
    <xf numFmtId="0" fontId="9" fillId="38" borderId="11" xfId="0" applyFont="1" applyFill="1" applyBorder="1" applyAlignment="1">
      <alignment horizontal="right" vertical="center"/>
    </xf>
    <xf numFmtId="0" fontId="160" fillId="40" borderId="90" xfId="0" applyFont="1" applyFill="1" applyBorder="1" applyAlignment="1" applyProtection="1">
      <alignment horizontal="center" vertical="center"/>
      <protection locked="0"/>
    </xf>
    <xf numFmtId="0" fontId="131" fillId="33" borderId="104" xfId="0" applyFont="1" applyFill="1" applyBorder="1" applyAlignment="1">
      <alignment horizontal="center" wrapText="1"/>
    </xf>
    <xf numFmtId="0" fontId="131" fillId="33" borderId="99" xfId="0" applyFont="1" applyFill="1" applyBorder="1" applyAlignment="1">
      <alignment horizontal="center" wrapText="1"/>
    </xf>
    <xf numFmtId="0" fontId="131" fillId="33" borderId="105" xfId="0" applyFont="1" applyFill="1" applyBorder="1" applyAlignment="1">
      <alignment horizontal="center" wrapText="1"/>
    </xf>
    <xf numFmtId="3" fontId="4" fillId="37" borderId="42" xfId="0" applyNumberFormat="1" applyFont="1" applyFill="1" applyBorder="1" applyAlignment="1">
      <alignment horizontal="center" vertical="center" wrapText="1"/>
    </xf>
    <xf numFmtId="3" fontId="4" fillId="37" borderId="11" xfId="0" applyNumberFormat="1" applyFont="1" applyFill="1" applyBorder="1" applyAlignment="1">
      <alignment horizontal="center" vertical="center" wrapText="1"/>
    </xf>
    <xf numFmtId="3" fontId="4" fillId="37" borderId="48" xfId="0" applyNumberFormat="1" applyFont="1" applyFill="1" applyBorder="1" applyAlignment="1">
      <alignment horizontal="center" vertical="center" wrapText="1"/>
    </xf>
    <xf numFmtId="3" fontId="4" fillId="37" borderId="16" xfId="0" applyNumberFormat="1" applyFont="1" applyFill="1" applyBorder="1" applyAlignment="1">
      <alignment horizontal="center" vertical="center" wrapText="1"/>
    </xf>
    <xf numFmtId="0" fontId="20" fillId="37" borderId="106" xfId="0" applyFont="1" applyFill="1" applyBorder="1" applyAlignment="1">
      <alignment horizontal="center" vertical="center" wrapText="1"/>
    </xf>
    <xf numFmtId="3" fontId="9" fillId="37" borderId="53" xfId="0" applyNumberFormat="1" applyFont="1" applyFill="1" applyBorder="1" applyAlignment="1">
      <alignment horizontal="center" vertical="center" wrapText="1"/>
    </xf>
    <xf numFmtId="3" fontId="9" fillId="37" borderId="57" xfId="0" applyNumberFormat="1" applyFont="1" applyFill="1" applyBorder="1" applyAlignment="1">
      <alignment horizontal="center" vertical="center" wrapText="1"/>
    </xf>
    <xf numFmtId="0" fontId="9" fillId="37" borderId="24" xfId="0"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7" borderId="58" xfId="0" applyFont="1" applyFill="1" applyBorder="1" applyAlignment="1">
      <alignment horizontal="center" vertical="center" wrapText="1"/>
    </xf>
    <xf numFmtId="0" fontId="3" fillId="34" borderId="13" xfId="0" applyFont="1" applyFill="1" applyBorder="1" applyAlignment="1">
      <alignment horizontal="left"/>
    </xf>
    <xf numFmtId="0" fontId="3" fillId="34" borderId="0" xfId="0" applyFont="1" applyFill="1" applyBorder="1" applyAlignment="1">
      <alignment horizontal="left"/>
    </xf>
    <xf numFmtId="0" fontId="4" fillId="34" borderId="11" xfId="0" applyFont="1" applyFill="1" applyBorder="1" applyAlignment="1">
      <alignment horizontal="center" vertical="center" wrapText="1"/>
    </xf>
    <xf numFmtId="0" fontId="39" fillId="36" borderId="18" xfId="0" applyFont="1" applyFill="1" applyBorder="1" applyAlignment="1">
      <alignment horizontal="center"/>
    </xf>
    <xf numFmtId="0" fontId="4" fillId="35" borderId="22" xfId="0" applyFont="1" applyFill="1" applyBorder="1" applyAlignment="1">
      <alignment horizontal="left"/>
    </xf>
    <xf numFmtId="0" fontId="2" fillId="35" borderId="24" xfId="53" applyFill="1" applyBorder="1" applyAlignment="1" applyProtection="1">
      <alignment horizontal="center" vertical="center" wrapText="1"/>
      <protection locked="0"/>
    </xf>
    <xf numFmtId="0" fontId="2" fillId="35" borderId="25" xfId="53" applyFill="1" applyBorder="1" applyAlignment="1" applyProtection="1">
      <alignment horizontal="center" vertical="center" wrapText="1"/>
      <protection locked="0"/>
    </xf>
    <xf numFmtId="0" fontId="2" fillId="35" borderId="21" xfId="53" applyFill="1" applyBorder="1" applyAlignment="1" applyProtection="1">
      <alignment horizontal="center" vertical="center" wrapText="1"/>
      <protection locked="0"/>
    </xf>
    <xf numFmtId="0" fontId="67" fillId="37" borderId="95" xfId="0" applyFont="1" applyFill="1" applyBorder="1" applyAlignment="1">
      <alignment horizontal="left" wrapText="1"/>
    </xf>
    <xf numFmtId="0" fontId="67" fillId="37" borderId="18" xfId="0" applyFont="1" applyFill="1" applyBorder="1" applyAlignment="1">
      <alignment horizontal="left" wrapText="1"/>
    </xf>
    <xf numFmtId="0" fontId="67" fillId="37" borderId="19" xfId="0" applyFont="1" applyFill="1" applyBorder="1" applyAlignment="1">
      <alignment horizontal="left" wrapText="1"/>
    </xf>
    <xf numFmtId="0" fontId="4" fillId="37" borderId="107" xfId="0" applyFont="1" applyFill="1" applyBorder="1" applyAlignment="1">
      <alignment horizontal="left" vertical="center" wrapText="1"/>
    </xf>
    <xf numFmtId="0" fontId="7" fillId="37" borderId="107" xfId="0" applyFont="1" applyFill="1" applyBorder="1" applyAlignment="1">
      <alignment horizontal="left" vertical="center" wrapText="1"/>
    </xf>
    <xf numFmtId="0" fontId="7" fillId="37" borderId="36" xfId="0" applyFont="1" applyFill="1" applyBorder="1" applyAlignment="1">
      <alignment horizontal="left" vertical="center" wrapText="1"/>
    </xf>
    <xf numFmtId="0" fontId="65" fillId="35" borderId="38" xfId="0" applyFont="1" applyFill="1" applyBorder="1" applyAlignment="1">
      <alignment horizontal="center" wrapText="1"/>
    </xf>
    <xf numFmtId="0" fontId="65" fillId="35" borderId="97" xfId="0" applyFont="1" applyFill="1" applyBorder="1" applyAlignment="1">
      <alignment horizontal="center" wrapText="1"/>
    </xf>
    <xf numFmtId="0" fontId="65" fillId="35" borderId="44" xfId="0" applyFont="1" applyFill="1" applyBorder="1" applyAlignment="1">
      <alignment horizontal="center" wrapText="1"/>
    </xf>
    <xf numFmtId="0" fontId="3" fillId="35" borderId="95" xfId="0" applyFont="1" applyFill="1" applyBorder="1" applyAlignment="1">
      <alignment horizontal="center" vertical="center" wrapText="1"/>
    </xf>
    <xf numFmtId="0" fontId="3" fillId="35" borderId="108" xfId="0" applyFont="1" applyFill="1" applyBorder="1" applyAlignment="1">
      <alignment horizontal="center" vertical="center" wrapText="1"/>
    </xf>
    <xf numFmtId="0" fontId="65" fillId="35" borderId="41"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5" fillId="35" borderId="19"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9" fillId="35" borderId="15"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3" fillId="35" borderId="41"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10" fillId="33" borderId="66" xfId="0" applyFont="1" applyFill="1" applyBorder="1" applyAlignment="1" applyProtection="1">
      <alignment horizontal="center" vertical="center"/>
      <protection locked="0"/>
    </xf>
    <xf numFmtId="0" fontId="10" fillId="33" borderId="67" xfId="0" applyFont="1" applyFill="1" applyBorder="1" applyAlignment="1" applyProtection="1">
      <alignment horizontal="center" vertical="center"/>
      <protection locked="0"/>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165" fontId="20" fillId="35" borderId="90" xfId="59" applyNumberFormat="1" applyFont="1" applyFill="1" applyBorder="1" applyAlignment="1">
      <alignment horizontal="center" vertical="center"/>
    </xf>
    <xf numFmtId="165" fontId="20" fillId="35" borderId="60" xfId="59" applyNumberFormat="1" applyFont="1" applyFill="1" applyBorder="1" applyAlignment="1">
      <alignment horizontal="center" vertical="center"/>
    </xf>
    <xf numFmtId="0" fontId="65" fillId="35" borderId="41" xfId="0" applyFont="1" applyFill="1" applyBorder="1" applyAlignment="1">
      <alignment horizontal="center" wrapText="1"/>
    </xf>
    <xf numFmtId="0" fontId="65" fillId="35" borderId="18" xfId="0" applyFont="1" applyFill="1" applyBorder="1" applyAlignment="1">
      <alignment horizontal="center" wrapText="1"/>
    </xf>
    <xf numFmtId="0" fontId="65" fillId="35" borderId="19" xfId="0" applyFont="1" applyFill="1" applyBorder="1" applyAlignment="1">
      <alignment horizontal="center" wrapText="1"/>
    </xf>
    <xf numFmtId="0" fontId="24" fillId="33" borderId="0" xfId="0" applyFont="1" applyFill="1" applyBorder="1" applyAlignment="1">
      <alignment horizontal="right" vertical="top"/>
    </xf>
    <xf numFmtId="0" fontId="101" fillId="33" borderId="0" xfId="0" applyFont="1" applyFill="1" applyAlignment="1">
      <alignment horizontal="right" vertical="top"/>
    </xf>
    <xf numFmtId="0" fontId="24" fillId="0" borderId="0" xfId="0" applyFont="1" applyBorder="1" applyAlignment="1">
      <alignment horizontal="left" vertical="top"/>
    </xf>
    <xf numFmtId="0" fontId="136" fillId="33" borderId="0" xfId="0" applyFont="1" applyFill="1" applyBorder="1" applyAlignment="1">
      <alignment horizontal="center"/>
    </xf>
    <xf numFmtId="0" fontId="136" fillId="33" borderId="27" xfId="0" applyFont="1" applyFill="1" applyBorder="1" applyAlignment="1">
      <alignment horizontal="center"/>
    </xf>
    <xf numFmtId="0" fontId="136" fillId="33" borderId="28" xfId="0" applyFont="1" applyFill="1" applyBorder="1" applyAlignment="1">
      <alignment horizontal="center"/>
    </xf>
    <xf numFmtId="0" fontId="136" fillId="33" borderId="29" xfId="0" applyFont="1" applyFill="1" applyBorder="1" applyAlignment="1">
      <alignment horizontal="center"/>
    </xf>
    <xf numFmtId="0" fontId="135" fillId="33" borderId="109" xfId="0" applyFont="1" applyFill="1" applyBorder="1" applyAlignment="1">
      <alignment horizontal="center" vertical="center" wrapText="1"/>
    </xf>
    <xf numFmtId="0" fontId="135" fillId="33" borderId="110" xfId="0" applyFont="1" applyFill="1" applyBorder="1" applyAlignment="1">
      <alignment horizontal="center" vertical="center" wrapText="1"/>
    </xf>
    <xf numFmtId="0" fontId="135" fillId="33" borderId="111" xfId="0" applyFont="1" applyFill="1" applyBorder="1" applyAlignment="1">
      <alignment horizontal="center" vertical="center" wrapText="1"/>
    </xf>
    <xf numFmtId="0" fontId="135" fillId="33" borderId="112" xfId="0" applyFont="1" applyFill="1" applyBorder="1" applyAlignment="1">
      <alignment horizontal="center" vertical="center" wrapText="1"/>
    </xf>
    <xf numFmtId="0" fontId="135" fillId="33" borderId="113" xfId="0" applyFont="1" applyFill="1" applyBorder="1" applyAlignment="1">
      <alignment horizontal="center" vertical="center" wrapText="1"/>
    </xf>
    <xf numFmtId="0" fontId="135" fillId="33" borderId="114" xfId="0" applyFont="1" applyFill="1" applyBorder="1" applyAlignment="1">
      <alignment horizontal="center" vertical="center" wrapText="1"/>
    </xf>
    <xf numFmtId="0" fontId="135" fillId="33" borderId="115" xfId="0" applyFont="1" applyFill="1" applyBorder="1" applyAlignment="1">
      <alignment horizontal="center" vertical="center" wrapText="1"/>
    </xf>
    <xf numFmtId="0" fontId="135" fillId="33" borderId="116" xfId="0" applyFont="1" applyFill="1" applyBorder="1" applyAlignment="1">
      <alignment horizontal="center" vertical="center" wrapText="1"/>
    </xf>
    <xf numFmtId="0" fontId="135" fillId="33" borderId="117" xfId="0" applyFont="1" applyFill="1" applyBorder="1" applyAlignment="1">
      <alignment horizontal="center" vertical="center" wrapText="1"/>
    </xf>
    <xf numFmtId="0" fontId="135" fillId="33" borderId="118" xfId="0" applyFont="1" applyFill="1" applyBorder="1" applyAlignment="1">
      <alignment horizontal="center" vertical="center" wrapText="1"/>
    </xf>
    <xf numFmtId="0" fontId="135" fillId="33" borderId="119" xfId="0" applyFont="1" applyFill="1" applyBorder="1" applyAlignment="1">
      <alignment horizontal="center" vertical="center" wrapText="1"/>
    </xf>
    <xf numFmtId="0" fontId="135" fillId="33" borderId="120" xfId="0" applyFont="1" applyFill="1" applyBorder="1" applyAlignment="1">
      <alignment horizontal="center" vertical="center" wrapText="1"/>
    </xf>
    <xf numFmtId="3" fontId="161" fillId="33" borderId="0" xfId="0" applyNumberFormat="1" applyFont="1" applyFill="1" applyBorder="1" applyAlignment="1">
      <alignment horizontal="center" vertical="center"/>
    </xf>
    <xf numFmtId="0" fontId="151" fillId="33" borderId="13" xfId="0" applyFont="1" applyFill="1" applyBorder="1" applyAlignment="1">
      <alignment horizontal="left"/>
    </xf>
    <xf numFmtId="0" fontId="151" fillId="33" borderId="0" xfId="0" applyFont="1" applyFill="1" applyBorder="1" applyAlignment="1">
      <alignment horizontal="left"/>
    </xf>
    <xf numFmtId="0" fontId="161" fillId="33" borderId="0" xfId="0" applyFont="1" applyFill="1" applyBorder="1" applyAlignment="1">
      <alignment horizontal="right" vertical="center"/>
    </xf>
    <xf numFmtId="0" fontId="158" fillId="33" borderId="76" xfId="0" applyFont="1" applyFill="1" applyBorder="1" applyAlignment="1">
      <alignment horizontal="left"/>
    </xf>
    <xf numFmtId="166" fontId="147" fillId="33" borderId="76" xfId="0" applyNumberFormat="1" applyFont="1" applyFill="1" applyBorder="1" applyAlignment="1">
      <alignment horizontal="left"/>
    </xf>
    <xf numFmtId="0" fontId="162" fillId="33" borderId="73" xfId="0" applyFont="1" applyFill="1" applyBorder="1" applyAlignment="1" applyProtection="1">
      <alignment horizontal="center" vertical="top" wrapText="1"/>
      <protection locked="0"/>
    </xf>
    <xf numFmtId="0" fontId="162" fillId="33" borderId="74" xfId="0" applyFont="1" applyFill="1" applyBorder="1" applyAlignment="1" applyProtection="1">
      <alignment horizontal="center" vertical="top"/>
      <protection locked="0"/>
    </xf>
    <xf numFmtId="0" fontId="162" fillId="33" borderId="75" xfId="0" applyFont="1" applyFill="1" applyBorder="1" applyAlignment="1" applyProtection="1">
      <alignment horizontal="center" vertical="top"/>
      <protection locked="0"/>
    </xf>
    <xf numFmtId="0" fontId="162" fillId="33" borderId="45" xfId="0" applyFont="1" applyFill="1" applyBorder="1" applyAlignment="1" applyProtection="1">
      <alignment horizontal="center" vertical="top"/>
      <protection locked="0"/>
    </xf>
    <xf numFmtId="0" fontId="162" fillId="33" borderId="0" xfId="0" applyFont="1" applyFill="1" applyBorder="1" applyAlignment="1" applyProtection="1">
      <alignment horizontal="center" vertical="top"/>
      <protection locked="0"/>
    </xf>
    <xf numFmtId="0" fontId="162" fillId="33" borderId="46" xfId="0" applyFont="1" applyFill="1" applyBorder="1" applyAlignment="1" applyProtection="1">
      <alignment horizontal="center" vertical="top"/>
      <protection locked="0"/>
    </xf>
    <xf numFmtId="0" fontId="162" fillId="33" borderId="53" xfId="0" applyFont="1" applyFill="1" applyBorder="1" applyAlignment="1" applyProtection="1">
      <alignment horizontal="center" vertical="top"/>
      <protection locked="0"/>
    </xf>
    <xf numFmtId="0" fontId="162" fillId="33" borderId="76" xfId="0" applyFont="1" applyFill="1" applyBorder="1" applyAlignment="1" applyProtection="1">
      <alignment horizontal="center" vertical="top"/>
      <protection locked="0"/>
    </xf>
    <xf numFmtId="0" fontId="162" fillId="33" borderId="52" xfId="0" applyFont="1" applyFill="1" applyBorder="1" applyAlignment="1" applyProtection="1">
      <alignment horizontal="center" vertical="top"/>
      <protection locked="0"/>
    </xf>
    <xf numFmtId="0" fontId="151" fillId="33" borderId="74" xfId="0" applyFont="1" applyFill="1" applyBorder="1" applyAlignment="1">
      <alignment horizontal="left" vertical="top"/>
    </xf>
    <xf numFmtId="0" fontId="151" fillId="33" borderId="0" xfId="0" applyFont="1" applyFill="1" applyBorder="1" applyAlignment="1">
      <alignment horizontal="left" vertical="top"/>
    </xf>
    <xf numFmtId="0" fontId="144" fillId="33" borderId="0" xfId="0" applyFont="1" applyFill="1" applyBorder="1" applyAlignment="1">
      <alignment horizontal="left" vertical="center"/>
    </xf>
    <xf numFmtId="0" fontId="8" fillId="35" borderId="19" xfId="0" applyFont="1" applyFill="1" applyBorder="1" applyAlignment="1">
      <alignment horizontal="center" vertical="center"/>
    </xf>
    <xf numFmtId="0" fontId="156" fillId="33" borderId="0" xfId="0" applyFont="1" applyFill="1" applyBorder="1" applyAlignment="1">
      <alignment horizontal="right" vertical="center"/>
    </xf>
    <xf numFmtId="0" fontId="151" fillId="33" borderId="0" xfId="0" applyFont="1" applyFill="1" applyBorder="1" applyAlignment="1">
      <alignment horizontal="left" vertical="center"/>
    </xf>
    <xf numFmtId="3" fontId="147" fillId="33" borderId="76" xfId="0" applyNumberFormat="1" applyFont="1" applyFill="1" applyBorder="1" applyAlignment="1">
      <alignment horizontal="center"/>
    </xf>
    <xf numFmtId="0" fontId="147" fillId="33" borderId="0" xfId="0" applyFont="1" applyFill="1" applyBorder="1" applyAlignment="1">
      <alignment horizontal="left"/>
    </xf>
    <xf numFmtId="0" fontId="147" fillId="33" borderId="0" xfId="0" applyFont="1" applyFill="1" applyBorder="1" applyAlignment="1">
      <alignment horizontal="left" wrapText="1"/>
    </xf>
    <xf numFmtId="0" fontId="147" fillId="33" borderId="76" xfId="0" applyFont="1" applyFill="1" applyBorder="1" applyAlignment="1">
      <alignment horizontal="left" wrapText="1"/>
    </xf>
    <xf numFmtId="0" fontId="163" fillId="33" borderId="0" xfId="0" applyFont="1" applyFill="1" applyBorder="1" applyAlignment="1">
      <alignment horizontal="center" vertical="center"/>
    </xf>
    <xf numFmtId="167" fontId="147" fillId="33" borderId="76" xfId="0" applyNumberFormat="1" applyFont="1" applyFill="1" applyBorder="1" applyAlignment="1">
      <alignment horizontal="left"/>
    </xf>
    <xf numFmtId="0" fontId="24" fillId="33" borderId="0" xfId="0" applyFont="1" applyFill="1" applyBorder="1" applyAlignment="1">
      <alignment horizontal="right" vertical="center"/>
    </xf>
    <xf numFmtId="0" fontId="29" fillId="33" borderId="0" xfId="0" applyFont="1" applyFill="1" applyBorder="1" applyAlignment="1">
      <alignment horizontal="right"/>
    </xf>
    <xf numFmtId="0" fontId="164" fillId="33" borderId="0" xfId="0" applyFont="1" applyFill="1" applyBorder="1" applyAlignment="1">
      <alignment horizontal="right" vertical="center"/>
    </xf>
    <xf numFmtId="0" fontId="165" fillId="33" borderId="0" xfId="0" applyFont="1" applyFill="1" applyBorder="1" applyAlignment="1">
      <alignment horizontal="center" vertical="center" wrapText="1"/>
    </xf>
    <xf numFmtId="0" fontId="147" fillId="33" borderId="121" xfId="0" applyFont="1" applyFill="1" applyBorder="1" applyAlignment="1">
      <alignment horizontal="left"/>
    </xf>
    <xf numFmtId="0" fontId="9" fillId="33" borderId="0" xfId="0" applyFont="1" applyFill="1" applyBorder="1" applyAlignment="1">
      <alignment horizontal="left" vertical="center"/>
    </xf>
    <xf numFmtId="0" fontId="35" fillId="33" borderId="122" xfId="0" applyFont="1" applyFill="1" applyBorder="1" applyAlignment="1">
      <alignment horizontal="left" vertical="top"/>
    </xf>
    <xf numFmtId="0" fontId="36" fillId="33" borderId="0" xfId="0" applyFont="1" applyFill="1" applyBorder="1" applyAlignment="1">
      <alignment horizontal="left" vertical="center" textRotation="180"/>
    </xf>
    <xf numFmtId="0" fontId="147" fillId="33" borderId="0" xfId="0" applyFont="1" applyFill="1" applyBorder="1" applyAlignment="1">
      <alignment horizontal="right"/>
    </xf>
    <xf numFmtId="0" fontId="147" fillId="33" borderId="123" xfId="0" applyFont="1" applyFill="1" applyBorder="1" applyAlignment="1">
      <alignment horizontal="right"/>
    </xf>
    <xf numFmtId="9" fontId="166" fillId="33" borderId="124" xfId="0" applyNumberFormat="1" applyFont="1" applyFill="1" applyBorder="1" applyAlignment="1">
      <alignment horizontal="center" vertical="center"/>
    </xf>
    <xf numFmtId="9" fontId="166" fillId="33" borderId="125" xfId="0" applyNumberFormat="1" applyFont="1" applyFill="1" applyBorder="1" applyAlignment="1">
      <alignment horizontal="center" vertical="center"/>
    </xf>
    <xf numFmtId="9" fontId="166" fillId="33" borderId="126" xfId="0" applyNumberFormat="1" applyFont="1" applyFill="1" applyBorder="1" applyAlignment="1">
      <alignment horizontal="center" vertical="center"/>
    </xf>
    <xf numFmtId="0" fontId="156" fillId="33" borderId="0" xfId="0" applyFont="1" applyFill="1" applyBorder="1" applyAlignment="1">
      <alignment horizontal="center" vertical="center"/>
    </xf>
    <xf numFmtId="0" fontId="129" fillId="41" borderId="0" xfId="0" applyFont="1" applyFill="1" applyBorder="1" applyAlignment="1">
      <alignment horizontal="center"/>
    </xf>
    <xf numFmtId="0" fontId="35" fillId="33" borderId="0" xfId="0" applyFont="1" applyFill="1" applyBorder="1" applyAlignment="1">
      <alignment horizontal="right" vertical="center"/>
    </xf>
    <xf numFmtId="0" fontId="167" fillId="35" borderId="10" xfId="0" applyFont="1" applyFill="1" applyBorder="1" applyAlignment="1">
      <alignment horizontal="center" vertical="center" wrapText="1"/>
    </xf>
    <xf numFmtId="0" fontId="167" fillId="35" borderId="11" xfId="0" applyFont="1" applyFill="1" applyBorder="1" applyAlignment="1">
      <alignment horizontal="center" vertical="center" wrapText="1"/>
    </xf>
    <xf numFmtId="0" fontId="167" fillId="35" borderId="12" xfId="0" applyFont="1" applyFill="1" applyBorder="1" applyAlignment="1">
      <alignment horizontal="center" vertical="center" wrapText="1"/>
    </xf>
    <xf numFmtId="0" fontId="167" fillId="35" borderId="13" xfId="0" applyFont="1" applyFill="1" applyBorder="1" applyAlignment="1">
      <alignment horizontal="center" vertical="center" wrapText="1"/>
    </xf>
    <xf numFmtId="0" fontId="167" fillId="35" borderId="0" xfId="0" applyFont="1" applyFill="1" applyBorder="1" applyAlignment="1">
      <alignment horizontal="center" vertical="center" wrapText="1"/>
    </xf>
    <xf numFmtId="0" fontId="167" fillId="35" borderId="14" xfId="0" applyFont="1" applyFill="1" applyBorder="1" applyAlignment="1">
      <alignment horizontal="center" vertical="center" wrapText="1"/>
    </xf>
    <xf numFmtId="0" fontId="167" fillId="35" borderId="15" xfId="0" applyFont="1" applyFill="1" applyBorder="1" applyAlignment="1">
      <alignment horizontal="center" vertical="center" wrapText="1"/>
    </xf>
    <xf numFmtId="0" fontId="167" fillId="35" borderId="16" xfId="0" applyFont="1" applyFill="1" applyBorder="1" applyAlignment="1">
      <alignment horizontal="center" vertical="center" wrapText="1"/>
    </xf>
    <xf numFmtId="0" fontId="167" fillId="35" borderId="17" xfId="0" applyFont="1" applyFill="1" applyBorder="1" applyAlignment="1">
      <alignment horizontal="center" vertical="center" wrapText="1"/>
    </xf>
    <xf numFmtId="0" fontId="25" fillId="33" borderId="0" xfId="0" applyFont="1" applyFill="1" applyBorder="1" applyAlignment="1">
      <alignment horizontal="left" vertical="top"/>
    </xf>
    <xf numFmtId="0" fontId="28" fillId="33" borderId="0" xfId="0" applyFont="1" applyFill="1" applyBorder="1" applyAlignment="1">
      <alignment horizontal="center" vertical="center"/>
    </xf>
    <xf numFmtId="0" fontId="12" fillId="33" borderId="45" xfId="0" applyFont="1" applyFill="1" applyBorder="1" applyAlignment="1">
      <alignment horizontal="right" vertical="top"/>
    </xf>
    <xf numFmtId="0" fontId="12" fillId="33" borderId="0" xfId="0" applyFont="1" applyFill="1" applyBorder="1" applyAlignment="1">
      <alignment horizontal="right" vertical="top"/>
    </xf>
    <xf numFmtId="0" fontId="9" fillId="33" borderId="0" xfId="0" applyFont="1" applyFill="1" applyBorder="1" applyAlignment="1">
      <alignment vertical="center"/>
    </xf>
    <xf numFmtId="0" fontId="9" fillId="42" borderId="127" xfId="0" applyFont="1" applyFill="1" applyBorder="1" applyAlignment="1">
      <alignment horizontal="center" vertical="center"/>
    </xf>
    <xf numFmtId="0" fontId="9" fillId="42" borderId="128" xfId="0" applyFont="1" applyFill="1" applyBorder="1" applyAlignment="1">
      <alignment horizontal="center" vertical="center"/>
    </xf>
    <xf numFmtId="0" fontId="9" fillId="42" borderId="129" xfId="0" applyFont="1" applyFill="1" applyBorder="1" applyAlignment="1">
      <alignment horizontal="center" vertical="center"/>
    </xf>
    <xf numFmtId="0" fontId="10" fillId="33" borderId="0" xfId="0" applyFont="1" applyFill="1" applyBorder="1" applyAlignment="1">
      <alignment horizontal="center" vertical="top"/>
    </xf>
    <xf numFmtId="0" fontId="10" fillId="33" borderId="76" xfId="0" applyFont="1" applyFill="1" applyBorder="1" applyAlignment="1">
      <alignment horizontal="center" vertical="top"/>
    </xf>
    <xf numFmtId="0" fontId="35" fillId="0" borderId="0" xfId="0" applyFont="1" applyFill="1" applyBorder="1" applyAlignment="1">
      <alignment horizontal="right"/>
    </xf>
    <xf numFmtId="0" fontId="129" fillId="33" borderId="0" xfId="0" applyFont="1" applyFill="1" applyBorder="1" applyAlignment="1">
      <alignment horizontal="center"/>
    </xf>
    <xf numFmtId="0" fontId="12" fillId="33" borderId="74" xfId="0" applyFont="1" applyFill="1" applyBorder="1" applyAlignment="1">
      <alignment horizontal="right"/>
    </xf>
    <xf numFmtId="0" fontId="12" fillId="33" borderId="0" xfId="0" applyFont="1" applyFill="1" applyBorder="1" applyAlignment="1">
      <alignment horizontal="right"/>
    </xf>
    <xf numFmtId="9" fontId="168" fillId="33" borderId="74" xfId="59" applyFont="1" applyFill="1" applyBorder="1" applyAlignment="1">
      <alignment horizontal="center" vertical="center"/>
    </xf>
    <xf numFmtId="3" fontId="153" fillId="33" borderId="130" xfId="0" applyNumberFormat="1" applyFont="1" applyFill="1" applyBorder="1" applyAlignment="1">
      <alignment horizontal="center" vertical="center"/>
    </xf>
    <xf numFmtId="3" fontId="153" fillId="33" borderId="131" xfId="0" applyNumberFormat="1" applyFont="1" applyFill="1" applyBorder="1" applyAlignment="1">
      <alignment horizontal="center" vertical="center"/>
    </xf>
    <xf numFmtId="3" fontId="153" fillId="33" borderId="132" xfId="0" applyNumberFormat="1" applyFont="1" applyFill="1" applyBorder="1" applyAlignment="1">
      <alignment horizontal="center" vertical="center"/>
    </xf>
    <xf numFmtId="3" fontId="153" fillId="33" borderId="133" xfId="0" applyNumberFormat="1" applyFont="1" applyFill="1" applyBorder="1" applyAlignment="1">
      <alignment horizontal="center" vertical="center"/>
    </xf>
    <xf numFmtId="3" fontId="153" fillId="33" borderId="134" xfId="0" applyNumberFormat="1" applyFont="1" applyFill="1" applyBorder="1" applyAlignment="1">
      <alignment horizontal="center" vertical="center"/>
    </xf>
    <xf numFmtId="3" fontId="153" fillId="33" borderId="135" xfId="0" applyNumberFormat="1" applyFont="1" applyFill="1" applyBorder="1" applyAlignment="1">
      <alignment horizontal="center" vertical="center"/>
    </xf>
    <xf numFmtId="0" fontId="129" fillId="43" borderId="11" xfId="0" applyFont="1" applyFill="1" applyBorder="1" applyAlignment="1">
      <alignment horizontal="center"/>
    </xf>
    <xf numFmtId="0" fontId="129" fillId="44" borderId="16" xfId="0" applyFont="1" applyFill="1" applyBorder="1" applyAlignment="1">
      <alignment horizontal="center"/>
    </xf>
    <xf numFmtId="0" fontId="129" fillId="44" borderId="0" xfId="0" applyFont="1" applyFill="1" applyBorder="1" applyAlignment="1">
      <alignment horizontal="center"/>
    </xf>
    <xf numFmtId="0" fontId="25" fillId="33" borderId="0" xfId="0" applyFont="1" applyFill="1" applyAlignment="1">
      <alignment horizontal="left" vertical="top" wrapText="1"/>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35" fillId="33" borderId="136" xfId="0" applyFont="1" applyFill="1" applyBorder="1" applyAlignment="1" quotePrefix="1">
      <alignment horizontal="right" vertical="top"/>
    </xf>
    <xf numFmtId="0" fontId="35" fillId="33" borderId="136" xfId="0" applyFont="1" applyFill="1" applyBorder="1" applyAlignment="1">
      <alignment horizontal="right" vertical="top"/>
    </xf>
    <xf numFmtId="0" fontId="35" fillId="33" borderId="0" xfId="0" applyFont="1" applyFill="1" applyBorder="1" applyAlignment="1">
      <alignment horizontal="right"/>
    </xf>
    <xf numFmtId="0" fontId="169"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rgb="FF92D050"/>
      </font>
    </dxf>
    <dxf>
      <font>
        <color theme="6" tint="0.3999499976634979"/>
      </font>
    </dxf>
    <dxf>
      <font>
        <color theme="0"/>
      </font>
    </dxf>
    <dxf>
      <font>
        <color theme="0"/>
      </font>
    </dxf>
    <dxf>
      <fill>
        <patternFill>
          <bgColor theme="1"/>
        </patternFill>
      </fill>
    </dxf>
    <dxf>
      <fill>
        <patternFill>
          <bgColor rgb="FFFFFF00"/>
        </patternFill>
      </fill>
    </dxf>
    <dxf>
      <fill>
        <patternFill>
          <bgColor rgb="FF92D05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rgb="FF92D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21</xdr:row>
      <xdr:rowOff>9525</xdr:rowOff>
    </xdr:from>
    <xdr:to>
      <xdr:col>8</xdr:col>
      <xdr:colOff>0</xdr:colOff>
      <xdr:row>48</xdr:row>
      <xdr:rowOff>142875</xdr:rowOff>
    </xdr:to>
    <xdr:pic>
      <xdr:nvPicPr>
        <xdr:cNvPr id="1" name="Picture 1"/>
        <xdr:cNvPicPr preferRelativeResize="1">
          <a:picLocks noChangeAspect="1"/>
        </xdr:cNvPicPr>
      </xdr:nvPicPr>
      <xdr:blipFill>
        <a:blip r:embed="rId1"/>
        <a:stretch>
          <a:fillRect/>
        </a:stretch>
      </xdr:blipFill>
      <xdr:spPr>
        <a:xfrm>
          <a:off x="352425" y="7077075"/>
          <a:ext cx="6448425" cy="500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198</xdr:row>
      <xdr:rowOff>0</xdr:rowOff>
    </xdr:from>
    <xdr:to>
      <xdr:col>23</xdr:col>
      <xdr:colOff>342900</xdr:colOff>
      <xdr:row>198</xdr:row>
      <xdr:rowOff>0</xdr:rowOff>
    </xdr:to>
    <xdr:sp>
      <xdr:nvSpPr>
        <xdr:cNvPr id="1" name="Straight Connector 2"/>
        <xdr:cNvSpPr>
          <a:spLocks/>
        </xdr:cNvSpPr>
      </xdr:nvSpPr>
      <xdr:spPr>
        <a:xfrm flipH="1">
          <a:off x="6667500" y="15078075"/>
          <a:ext cx="1438275" cy="0"/>
        </a:xfrm>
        <a:prstGeom prst="line">
          <a:avLst/>
        </a:prstGeom>
        <a:noFill/>
        <a:ln w="3175" cmpd="sng">
          <a:solidFill>
            <a:srgbClr val="92D05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ystar.gov/index.cfm?fuseaction=target_finder." TargetMode="External" /><Relationship Id="rId2" Type="http://schemas.openxmlformats.org/officeDocument/2006/relationships/hyperlink" Target="http://www.energystar.gov/index.cfm?fuseaction=target_finder." TargetMode="External" /><Relationship Id="rId3" Type="http://schemas.openxmlformats.org/officeDocument/2006/relationships/hyperlink" Target="http://www.energystar.gov/index.cfm?fuseaction=target_finder." TargetMode="External" /><Relationship Id="rId4" Type="http://schemas.openxmlformats.org/officeDocument/2006/relationships/hyperlink" Target="http://www.energystar.gov/index.cfm?fuseaction=target_finder." TargetMode="External" /><Relationship Id="rId5" Type="http://schemas.openxmlformats.org/officeDocument/2006/relationships/hyperlink" Target="http://www.energystar.gov/index.cfm?fuseaction=target_finder." TargetMode="External" /><Relationship Id="rId6" Type="http://schemas.openxmlformats.org/officeDocument/2006/relationships/hyperlink" Target="http://www.energystar.gov/index.cfm?fuseaction=target_finder." TargetMode="External" /><Relationship Id="rId7" Type="http://schemas.openxmlformats.org/officeDocument/2006/relationships/hyperlink" Target="http://www.energystar.gov/index.cfm?fuseaction=target_finder." TargetMode="External" /><Relationship Id="rId8" Type="http://schemas.openxmlformats.org/officeDocument/2006/relationships/hyperlink" Target="http://www.energystar.gov/index.cfm?fuseaction=target_finder." TargetMode="External" /><Relationship Id="rId9" Type="http://schemas.openxmlformats.org/officeDocument/2006/relationships/hyperlink" Target="http://www.energystar.gov/index.cfm?fuseaction=target_finder." TargetMode="External" /><Relationship Id="rId10" Type="http://schemas.openxmlformats.org/officeDocument/2006/relationships/hyperlink" Target="http://www.energystar.gov/index.cfm?fuseaction=target_finder." TargetMode="External" /><Relationship Id="rId11" Type="http://schemas.openxmlformats.org/officeDocument/2006/relationships/hyperlink" Target="http://www.energystar.gov/index.cfm?fuseaction=target_finder." TargetMode="External" /><Relationship Id="rId12" Type="http://schemas.openxmlformats.org/officeDocument/2006/relationships/hyperlink" Target="http://www.energystar.gov/index.cfm?fuseaction=target_finder." TargetMode="External" /><Relationship Id="rId13" Type="http://schemas.openxmlformats.org/officeDocument/2006/relationships/hyperlink" Target="http://www.energystar.gov/index.cfm?fuseaction=target_finder." TargetMode="External" /><Relationship Id="rId14" Type="http://schemas.openxmlformats.org/officeDocument/2006/relationships/hyperlink" Target="http://www.energystar.gov/index.cfm?fuseaction=target_finder." TargetMode="External" /><Relationship Id="rId15" Type="http://schemas.openxmlformats.org/officeDocument/2006/relationships/hyperlink" Target="http://www.energystar.gov/index.cfm?fuseaction=target_finder." TargetMode="External" /><Relationship Id="rId16" Type="http://schemas.openxmlformats.org/officeDocument/2006/relationships/hyperlink" Target="http://www.energystar.gov/index.cfm?fuseaction=target_finder." TargetMode="External" /><Relationship Id="rId17" Type="http://schemas.openxmlformats.org/officeDocument/2006/relationships/hyperlink" Target="http://www.energystar.gov/index.cfm?fuseaction=target_finder." TargetMode="External" /><Relationship Id="rId18" Type="http://schemas.openxmlformats.org/officeDocument/2006/relationships/hyperlink" Target="http://www.onlineconversion.com/energy.htm" TargetMode="External" /><Relationship Id="rId19" Type="http://schemas.openxmlformats.org/officeDocument/2006/relationships/hyperlink" Target="http://www.generatorjoe.net/html/energy.html" TargetMode="External" /><Relationship Id="rId20" Type="http://schemas.openxmlformats.org/officeDocument/2006/relationships/hyperlink" Target="http://www.energystar.gov/index.cfm?fuseaction=target_finder." TargetMode="External" /><Relationship Id="rId21" Type="http://schemas.openxmlformats.org/officeDocument/2006/relationships/hyperlink" Target="https://portfoliomanager.energystar.gov/pm/targetFinder?execution=e1s1" TargetMode="External" /><Relationship Id="rId22" Type="http://schemas.openxmlformats.org/officeDocument/2006/relationships/comments" Target="../comments2.xml" /><Relationship Id="rId23" Type="http://schemas.openxmlformats.org/officeDocument/2006/relationships/vmlDrawing" Target="../drawings/vmlDrawing2.vm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nergystar.gov/index.cfm?c=evaluate_performance.bus_portfoliomanager" TargetMode="External" /><Relationship Id="rId2" Type="http://schemas.openxmlformats.org/officeDocument/2006/relationships/hyperlink" Target="http://www.architecture2030.org/pdfs/2030Challenge_Codes_WP.pdf"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P46"/>
  <sheetViews>
    <sheetView tabSelected="1" zoomScale="97" zoomScaleNormal="97" zoomScalePageLayoutView="0" workbookViewId="0" topLeftCell="A1">
      <selection activeCell="C11" sqref="C11:G11"/>
    </sheetView>
  </sheetViews>
  <sheetFormatPr defaultColWidth="9.140625" defaultRowHeight="12.75"/>
  <cols>
    <col min="1" max="1" width="2.28125" style="1" customWidth="1"/>
    <col min="2" max="2" width="4.421875" style="1" customWidth="1"/>
    <col min="3" max="3" width="29.7109375" style="1" customWidth="1"/>
    <col min="4" max="4" width="32.8515625" style="1" customWidth="1"/>
    <col min="5" max="5" width="2.8515625" style="1" customWidth="1"/>
    <col min="6" max="6" width="18.421875" style="1" customWidth="1"/>
    <col min="7" max="7" width="9.00390625" style="1" customWidth="1"/>
    <col min="8" max="8" width="3.140625" style="1" customWidth="1"/>
    <col min="9" max="9" width="9.140625" style="1" customWidth="1"/>
    <col min="10" max="10" width="145.7109375" style="1" customWidth="1"/>
    <col min="11" max="16384" width="9.140625" style="1" customWidth="1"/>
  </cols>
  <sheetData>
    <row r="1" ht="9.75" customHeight="1" thickBot="1"/>
    <row r="2" spans="2:9" ht="43.5" customHeight="1">
      <c r="B2" s="391" t="s">
        <v>597</v>
      </c>
      <c r="C2" s="392"/>
      <c r="D2" s="392"/>
      <c r="E2" s="392"/>
      <c r="F2" s="392"/>
      <c r="G2" s="392"/>
      <c r="H2" s="392"/>
      <c r="I2" s="393"/>
    </row>
    <row r="3" spans="2:9" ht="4.5" customHeight="1" thickBot="1">
      <c r="B3" s="402"/>
      <c r="C3" s="403"/>
      <c r="D3" s="403"/>
      <c r="E3" s="403"/>
      <c r="F3" s="403"/>
      <c r="G3" s="403"/>
      <c r="H3" s="403"/>
      <c r="I3" s="404"/>
    </row>
    <row r="4" spans="2:9" ht="21.75" customHeight="1" thickBot="1">
      <c r="B4" s="2"/>
      <c r="C4" s="3"/>
      <c r="D4" s="4"/>
      <c r="E4" s="4"/>
      <c r="F4" s="4"/>
      <c r="G4" s="4"/>
      <c r="H4" s="4"/>
      <c r="I4" s="5"/>
    </row>
    <row r="5" spans="2:9" ht="32.25" customHeight="1" thickBot="1">
      <c r="B5" s="6"/>
      <c r="C5" s="397" t="s">
        <v>67</v>
      </c>
      <c r="D5" s="398"/>
      <c r="E5" s="7"/>
      <c r="F5" s="8"/>
      <c r="G5" s="8"/>
      <c r="H5" s="8"/>
      <c r="I5" s="9"/>
    </row>
    <row r="6" spans="2:9" ht="42.75" customHeight="1" thickBot="1">
      <c r="B6" s="6"/>
      <c r="C6" s="113" t="s">
        <v>353</v>
      </c>
      <c r="D6" s="7"/>
      <c r="E6" s="7"/>
      <c r="F6" s="79"/>
      <c r="G6" s="8"/>
      <c r="H6" s="8"/>
      <c r="I6" s="9"/>
    </row>
    <row r="7" spans="2:9" ht="38.25" customHeight="1" thickBot="1">
      <c r="B7" s="6"/>
      <c r="C7" s="156" t="s">
        <v>351</v>
      </c>
      <c r="D7" s="157" t="s">
        <v>352</v>
      </c>
      <c r="E7" s="399" t="s">
        <v>385</v>
      </c>
      <c r="F7" s="400"/>
      <c r="G7" s="401"/>
      <c r="H7" s="8"/>
      <c r="I7" s="9"/>
    </row>
    <row r="8" spans="2:9" ht="15.75" customHeight="1" thickBot="1">
      <c r="B8" s="6"/>
      <c r="C8" s="8"/>
      <c r="D8" s="10"/>
      <c r="E8" s="10"/>
      <c r="F8" s="8"/>
      <c r="G8" s="8"/>
      <c r="H8" s="8"/>
      <c r="I8" s="9"/>
    </row>
    <row r="9" spans="2:9" ht="18" customHeight="1" thickBot="1">
      <c r="B9" s="6"/>
      <c r="C9" s="93" t="s">
        <v>68</v>
      </c>
      <c r="D9" s="10"/>
      <c r="E9" s="10"/>
      <c r="F9" s="8"/>
      <c r="G9" s="8"/>
      <c r="H9" s="8"/>
      <c r="I9" s="9"/>
    </row>
    <row r="10" spans="2:9" ht="5.25" customHeight="1" thickBot="1">
      <c r="B10" s="6"/>
      <c r="C10" s="8"/>
      <c r="D10" s="8"/>
      <c r="E10" s="8"/>
      <c r="F10" s="8"/>
      <c r="G10" s="8"/>
      <c r="H10" s="8"/>
      <c r="I10" s="9"/>
    </row>
    <row r="11" spans="2:9" ht="237" customHeight="1" thickBot="1">
      <c r="B11" s="6"/>
      <c r="C11" s="394" t="s">
        <v>598</v>
      </c>
      <c r="D11" s="395"/>
      <c r="E11" s="395"/>
      <c r="F11" s="395"/>
      <c r="G11" s="396"/>
      <c r="H11" s="8"/>
      <c r="I11" s="9"/>
    </row>
    <row r="12" spans="2:9" ht="15.75" thickBot="1">
      <c r="B12" s="6"/>
      <c r="C12" s="8"/>
      <c r="D12" s="10"/>
      <c r="E12" s="10"/>
      <c r="F12" s="8"/>
      <c r="G12" s="8"/>
      <c r="H12" s="8"/>
      <c r="I12" s="9"/>
    </row>
    <row r="13" spans="2:9" ht="20.25" customHeight="1" thickBot="1">
      <c r="B13" s="6"/>
      <c r="C13" s="93" t="s">
        <v>69</v>
      </c>
      <c r="D13" s="10"/>
      <c r="E13" s="10"/>
      <c r="F13" s="8"/>
      <c r="G13" s="8"/>
      <c r="H13" s="8"/>
      <c r="I13" s="9"/>
    </row>
    <row r="14" spans="2:9" ht="5.25" customHeight="1">
      <c r="B14" s="6"/>
      <c r="C14" s="8"/>
      <c r="D14" s="8"/>
      <c r="E14" s="8"/>
      <c r="F14" s="8"/>
      <c r="G14" s="8"/>
      <c r="H14" s="8"/>
      <c r="I14" s="9"/>
    </row>
    <row r="15" spans="2:9" ht="22.5" customHeight="1">
      <c r="B15" s="6"/>
      <c r="C15" s="82" t="s">
        <v>70</v>
      </c>
      <c r="D15" s="337" t="s">
        <v>560</v>
      </c>
      <c r="E15" s="8"/>
      <c r="F15" s="8"/>
      <c r="G15" s="8"/>
      <c r="H15" s="8"/>
      <c r="I15" s="9"/>
    </row>
    <row r="16" spans="2:9" ht="5.25" customHeight="1">
      <c r="B16" s="6"/>
      <c r="C16" s="11"/>
      <c r="D16" s="245"/>
      <c r="E16" s="8"/>
      <c r="F16" s="8"/>
      <c r="G16" s="8"/>
      <c r="H16" s="8"/>
      <c r="I16" s="9"/>
    </row>
    <row r="17" spans="2:9" ht="39.75" customHeight="1">
      <c r="B17" s="6"/>
      <c r="C17" s="82" t="s">
        <v>346</v>
      </c>
      <c r="D17" s="337" t="s">
        <v>561</v>
      </c>
      <c r="E17" s="8"/>
      <c r="F17" s="8"/>
      <c r="G17" s="8"/>
      <c r="H17" s="8"/>
      <c r="I17" s="9"/>
    </row>
    <row r="18" spans="2:9" ht="5.25" customHeight="1">
      <c r="B18" s="6"/>
      <c r="C18" s="11"/>
      <c r="D18" s="245"/>
      <c r="E18" s="8"/>
      <c r="F18" s="8"/>
      <c r="G18" s="8"/>
      <c r="H18" s="8"/>
      <c r="I18" s="9"/>
    </row>
    <row r="19" spans="2:9" ht="22.5" customHeight="1" hidden="1">
      <c r="B19" s="6"/>
      <c r="C19" s="82" t="s">
        <v>71</v>
      </c>
      <c r="D19" s="337">
        <v>1</v>
      </c>
      <c r="E19" s="8"/>
      <c r="F19" s="8"/>
      <c r="G19" s="8"/>
      <c r="H19" s="8"/>
      <c r="I19" s="9"/>
    </row>
    <row r="20" spans="2:9" ht="5.25" customHeight="1" hidden="1">
      <c r="B20" s="6"/>
      <c r="C20" s="11"/>
      <c r="D20" s="245"/>
      <c r="E20" s="8"/>
      <c r="F20" s="8"/>
      <c r="G20" s="8"/>
      <c r="H20" s="8"/>
      <c r="I20" s="9"/>
    </row>
    <row r="21" spans="2:9" ht="22.5" customHeight="1">
      <c r="B21" s="6"/>
      <c r="C21" s="82" t="s">
        <v>343</v>
      </c>
      <c r="D21" s="338" t="s">
        <v>344</v>
      </c>
      <c r="E21" s="8"/>
      <c r="F21" s="246" t="s">
        <v>455</v>
      </c>
      <c r="G21" s="8"/>
      <c r="H21" s="8"/>
      <c r="I21" s="9"/>
    </row>
    <row r="22" spans="2:9" ht="5.25" customHeight="1">
      <c r="B22" s="6"/>
      <c r="C22" s="11"/>
      <c r="D22" s="245"/>
      <c r="E22" s="8"/>
      <c r="F22" s="8"/>
      <c r="G22" s="8"/>
      <c r="H22" s="8"/>
      <c r="I22" s="9"/>
    </row>
    <row r="23" spans="2:9" ht="22.5" customHeight="1">
      <c r="B23" s="6"/>
      <c r="C23" s="82" t="s">
        <v>342</v>
      </c>
      <c r="D23" s="339">
        <v>50000</v>
      </c>
      <c r="E23" s="8"/>
      <c r="F23" s="8"/>
      <c r="G23" s="8"/>
      <c r="H23" s="8"/>
      <c r="I23" s="9"/>
    </row>
    <row r="24" spans="2:9" ht="5.25" customHeight="1">
      <c r="B24" s="6"/>
      <c r="C24" s="11"/>
      <c r="D24" s="245"/>
      <c r="E24" s="8"/>
      <c r="F24" s="8"/>
      <c r="G24" s="8"/>
      <c r="H24" s="8"/>
      <c r="I24" s="9"/>
    </row>
    <row r="25" spans="2:9" ht="22.5" customHeight="1" hidden="1">
      <c r="B25" s="6"/>
      <c r="C25" s="82" t="s">
        <v>341</v>
      </c>
      <c r="D25" s="338">
        <v>1000000</v>
      </c>
      <c r="E25" s="8"/>
      <c r="F25" s="8"/>
      <c r="G25" s="8"/>
      <c r="H25" s="8"/>
      <c r="I25" s="9"/>
    </row>
    <row r="26" spans="2:9" ht="5.25" customHeight="1" hidden="1">
      <c r="B26" s="6"/>
      <c r="C26" s="11"/>
      <c r="D26" s="245"/>
      <c r="E26" s="8"/>
      <c r="F26" s="8"/>
      <c r="G26" s="8"/>
      <c r="H26" s="8"/>
      <c r="I26" s="9"/>
    </row>
    <row r="27" spans="2:9" ht="33.75" customHeight="1">
      <c r="B27" s="6"/>
      <c r="C27" s="356" t="s">
        <v>588</v>
      </c>
      <c r="D27" s="340">
        <v>42005</v>
      </c>
      <c r="E27" s="8"/>
      <c r="F27" s="8"/>
      <c r="G27" s="8"/>
      <c r="H27" s="8"/>
      <c r="I27" s="9"/>
    </row>
    <row r="28" spans="2:9" ht="5.25" customHeight="1">
      <c r="B28" s="6"/>
      <c r="C28" s="11"/>
      <c r="D28" s="245"/>
      <c r="E28" s="8"/>
      <c r="F28" s="8"/>
      <c r="G28" s="8"/>
      <c r="H28" s="8"/>
      <c r="I28" s="9"/>
    </row>
    <row r="29" spans="2:9" ht="118.5" customHeight="1">
      <c r="B29" s="6"/>
      <c r="C29" s="82" t="s">
        <v>511</v>
      </c>
      <c r="D29" s="378" t="s">
        <v>586</v>
      </c>
      <c r="E29" s="379"/>
      <c r="F29" s="379"/>
      <c r="G29" s="379"/>
      <c r="H29" s="380"/>
      <c r="I29" s="9"/>
    </row>
    <row r="30" spans="2:9" ht="9" customHeight="1" hidden="1">
      <c r="B30" s="6"/>
      <c r="C30" s="345"/>
      <c r="D30" s="346"/>
      <c r="E30" s="346"/>
      <c r="F30" s="346"/>
      <c r="G30" s="346"/>
      <c r="H30" s="346"/>
      <c r="I30" s="9"/>
    </row>
    <row r="31" spans="2:9" ht="66" customHeight="1" hidden="1">
      <c r="B31" s="6"/>
      <c r="C31" s="381" t="s">
        <v>556</v>
      </c>
      <c r="D31" s="382"/>
      <c r="E31" s="382"/>
      <c r="F31" s="382"/>
      <c r="G31" s="383" t="s">
        <v>544</v>
      </c>
      <c r="H31" s="384"/>
      <c r="I31" s="9"/>
    </row>
    <row r="32" spans="2:9" ht="9" customHeight="1" hidden="1">
      <c r="B32" s="6"/>
      <c r="C32" s="345"/>
      <c r="D32" s="346"/>
      <c r="E32" s="346"/>
      <c r="F32" s="346"/>
      <c r="G32" s="346"/>
      <c r="H32" s="346"/>
      <c r="I32" s="9"/>
    </row>
    <row r="33" spans="2:9" ht="49.5" customHeight="1" hidden="1">
      <c r="B33" s="6"/>
      <c r="C33" s="381" t="s">
        <v>545</v>
      </c>
      <c r="D33" s="382"/>
      <c r="E33" s="382"/>
      <c r="F33" s="382"/>
      <c r="G33" s="383" t="s">
        <v>540</v>
      </c>
      <c r="H33" s="384"/>
      <c r="I33" s="9"/>
    </row>
    <row r="34" spans="2:9" ht="24" customHeight="1" thickBot="1">
      <c r="B34" s="6"/>
      <c r="C34" s="11"/>
      <c r="D34" s="12"/>
      <c r="E34" s="8"/>
      <c r="F34" s="8"/>
      <c r="G34" s="8"/>
      <c r="H34" s="8"/>
      <c r="I34" s="9"/>
    </row>
    <row r="35" spans="2:15" ht="73.5" customHeight="1">
      <c r="B35" s="385" t="s">
        <v>587</v>
      </c>
      <c r="C35" s="386"/>
      <c r="D35" s="386"/>
      <c r="E35" s="386"/>
      <c r="F35" s="386"/>
      <c r="G35" s="386"/>
      <c r="H35" s="386"/>
      <c r="I35" s="387"/>
      <c r="O35" s="80"/>
    </row>
    <row r="36" spans="2:9" ht="6.75" customHeight="1" thickBot="1">
      <c r="B36" s="388"/>
      <c r="C36" s="389"/>
      <c r="D36" s="389"/>
      <c r="E36" s="389"/>
      <c r="F36" s="389"/>
      <c r="G36" s="389"/>
      <c r="H36" s="389"/>
      <c r="I36" s="390"/>
    </row>
    <row r="37" ht="314.25" customHeight="1"/>
    <row r="38" ht="171" customHeight="1"/>
    <row r="40" spans="13:16" ht="12.75">
      <c r="M40" s="1" t="s">
        <v>544</v>
      </c>
      <c r="P40" s="1" t="s">
        <v>344</v>
      </c>
    </row>
    <row r="41" spans="13:16" ht="12.75">
      <c r="M41" s="1" t="s">
        <v>543</v>
      </c>
      <c r="P41" s="1" t="s">
        <v>345</v>
      </c>
    </row>
    <row r="42" ht="12.75">
      <c r="M42" s="1" t="s">
        <v>540</v>
      </c>
    </row>
    <row r="43" ht="12.75">
      <c r="M43" s="1" t="s">
        <v>546</v>
      </c>
    </row>
    <row r="45" ht="12.75" hidden="1">
      <c r="C45" s="241">
        <v>38353</v>
      </c>
    </row>
    <row r="46" ht="12.75" hidden="1">
      <c r="C46" s="241">
        <v>47484</v>
      </c>
    </row>
  </sheetData>
  <sheetProtection selectLockedCells="1"/>
  <mergeCells count="11">
    <mergeCell ref="B2:I2"/>
    <mergeCell ref="C11:G11"/>
    <mergeCell ref="C5:D5"/>
    <mergeCell ref="E7:G7"/>
    <mergeCell ref="B3:I3"/>
    <mergeCell ref="D29:H29"/>
    <mergeCell ref="C31:F31"/>
    <mergeCell ref="C33:F33"/>
    <mergeCell ref="G31:H31"/>
    <mergeCell ref="G33:H33"/>
    <mergeCell ref="B35:I36"/>
  </mergeCells>
  <dataValidations count="3">
    <dataValidation type="date" allowBlank="1" showInputMessage="1" showErrorMessage="1" sqref="D27">
      <formula1>C45</formula1>
      <formula2>C46</formula2>
    </dataValidation>
    <dataValidation type="list" allowBlank="1" showInputMessage="1" showErrorMessage="1" sqref="D21">
      <formula1>$P$40:$P$41</formula1>
    </dataValidation>
    <dataValidation type="list" allowBlank="1" showInputMessage="1" showErrorMessage="1" sqref="G31:H31 G33:H33">
      <formula1>M40:M41</formula1>
    </dataValidation>
  </dataValidations>
  <printOptions/>
  <pageMargins left="0.7" right="0.7" top="0.75" bottom="0.75" header="0.3" footer="0.3"/>
  <pageSetup fitToHeight="1" fitToWidth="1" horizontalDpi="1200" verticalDpi="1200" orientation="portrait" scale="7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G204"/>
  <sheetViews>
    <sheetView zoomScale="115" zoomScaleNormal="115" zoomScalePageLayoutView="0" workbookViewId="0" topLeftCell="A1">
      <selection activeCell="M46" sqref="M46"/>
    </sheetView>
  </sheetViews>
  <sheetFormatPr defaultColWidth="9.140625" defaultRowHeight="12.75"/>
  <cols>
    <col min="1" max="1" width="2.28125" style="1" customWidth="1"/>
    <col min="2" max="2" width="3.00390625" style="1" customWidth="1"/>
    <col min="3" max="3" width="31.421875" style="1" customWidth="1"/>
    <col min="4" max="4" width="29.28125" style="1" customWidth="1"/>
    <col min="5" max="5" width="9.140625" style="1" customWidth="1"/>
    <col min="6" max="6" width="7.28125" style="1" customWidth="1"/>
    <col min="7" max="7" width="23.8515625" style="1" customWidth="1"/>
    <col min="8" max="8" width="5.421875" style="1" customWidth="1"/>
    <col min="9" max="9" width="9.7109375" style="1" customWidth="1"/>
    <col min="10" max="10" width="15.421875" style="1" customWidth="1"/>
    <col min="11" max="11" width="12.28125" style="1" customWidth="1"/>
    <col min="12" max="12" width="11.57421875" style="1" customWidth="1"/>
    <col min="13" max="13" width="24.57421875" style="1" customWidth="1"/>
    <col min="14" max="14" width="61.00390625" style="1" customWidth="1"/>
    <col min="15" max="15" width="15.28125" style="1" hidden="1" customWidth="1"/>
    <col min="16" max="16" width="9.140625" style="1" hidden="1" customWidth="1"/>
    <col min="17" max="17" width="60.140625" style="1" hidden="1" customWidth="1"/>
    <col min="18" max="25" width="9.140625" style="1" hidden="1" customWidth="1"/>
    <col min="26" max="26" width="0" style="1" hidden="1" customWidth="1"/>
    <col min="27" max="28" width="9.140625" style="1" customWidth="1"/>
    <col min="29" max="29" width="6.140625" style="1" customWidth="1"/>
    <col min="30" max="30" width="41.28125" style="1" hidden="1" customWidth="1"/>
    <col min="31" max="31" width="16.00390625" style="1" hidden="1" customWidth="1"/>
    <col min="32" max="32" width="13.00390625" style="1" hidden="1" customWidth="1"/>
    <col min="33" max="33" width="0" style="1" hidden="1" customWidth="1"/>
    <col min="34" max="16384" width="9.140625" style="1" customWidth="1"/>
  </cols>
  <sheetData>
    <row r="1" ht="9.75" customHeight="1" thickBot="1"/>
    <row r="2" spans="2:14" ht="43.5" customHeight="1" thickBot="1">
      <c r="B2" s="458" t="s">
        <v>599</v>
      </c>
      <c r="C2" s="459"/>
      <c r="D2" s="459"/>
      <c r="E2" s="459"/>
      <c r="F2" s="459"/>
      <c r="G2" s="459"/>
      <c r="H2" s="459"/>
      <c r="I2" s="459"/>
      <c r="J2" s="459"/>
      <c r="K2" s="22"/>
      <c r="L2" s="22"/>
      <c r="M2" s="23"/>
      <c r="N2" s="19"/>
    </row>
    <row r="3" spans="2:14" ht="21.75" customHeight="1" thickBot="1">
      <c r="B3" s="6"/>
      <c r="C3" s="8"/>
      <c r="D3" s="21"/>
      <c r="E3" s="8"/>
      <c r="F3" s="8"/>
      <c r="G3" s="8"/>
      <c r="H3" s="8"/>
      <c r="I3" s="8"/>
      <c r="J3" s="8"/>
      <c r="K3" s="8"/>
      <c r="L3" s="8"/>
      <c r="M3" s="9"/>
      <c r="N3" s="19"/>
    </row>
    <row r="4" spans="2:14" ht="32.25" customHeight="1" thickBot="1">
      <c r="B4" s="6"/>
      <c r="C4" s="397" t="s">
        <v>306</v>
      </c>
      <c r="D4" s="460"/>
      <c r="E4" s="398"/>
      <c r="F4" s="7"/>
      <c r="G4" s="8"/>
      <c r="H4" s="8"/>
      <c r="I4" s="8"/>
      <c r="J4" s="8"/>
      <c r="K4" s="8"/>
      <c r="L4" s="8"/>
      <c r="M4" s="9"/>
      <c r="N4" s="19"/>
    </row>
    <row r="5" spans="2:14" ht="17.25" customHeight="1" thickBot="1">
      <c r="B5" s="6"/>
      <c r="C5" s="114"/>
      <c r="D5" s="114"/>
      <c r="E5" s="7"/>
      <c r="F5" s="7"/>
      <c r="G5" s="8"/>
      <c r="H5" s="8"/>
      <c r="I5" s="8"/>
      <c r="J5" s="8"/>
      <c r="K5" s="8"/>
      <c r="L5" s="8"/>
      <c r="M5" s="9"/>
      <c r="N5" s="19"/>
    </row>
    <row r="6" spans="2:14" ht="21" customHeight="1" thickBot="1">
      <c r="B6" s="6"/>
      <c r="C6" s="461" t="s">
        <v>354</v>
      </c>
      <c r="D6" s="462"/>
      <c r="E6" s="8"/>
      <c r="F6" s="8"/>
      <c r="G6" s="8"/>
      <c r="H6" s="8"/>
      <c r="I6" s="8"/>
      <c r="J6" s="8"/>
      <c r="K6" s="8"/>
      <c r="L6" s="8"/>
      <c r="M6" s="9"/>
      <c r="N6" s="19"/>
    </row>
    <row r="7" spans="2:14" ht="6" customHeight="1" thickBot="1">
      <c r="B7" s="6"/>
      <c r="C7" s="47"/>
      <c r="D7" s="47"/>
      <c r="E7" s="8"/>
      <c r="F7" s="8"/>
      <c r="G7" s="8"/>
      <c r="H7" s="8"/>
      <c r="I7" s="8"/>
      <c r="J7" s="8"/>
      <c r="K7" s="8"/>
      <c r="L7" s="8"/>
      <c r="M7" s="9"/>
      <c r="N7" s="19"/>
    </row>
    <row r="8" spans="2:14" ht="21" customHeight="1" thickBot="1">
      <c r="B8" s="6"/>
      <c r="C8" s="463" t="s">
        <v>355</v>
      </c>
      <c r="D8" s="464"/>
      <c r="E8" s="464"/>
      <c r="F8" s="464"/>
      <c r="G8" s="464"/>
      <c r="H8" s="464"/>
      <c r="I8" s="464"/>
      <c r="J8" s="464"/>
      <c r="K8" s="464"/>
      <c r="L8" s="465"/>
      <c r="M8" s="9"/>
      <c r="N8" s="19"/>
    </row>
    <row r="9" spans="2:14" ht="5.25" customHeight="1" thickBot="1">
      <c r="B9" s="6"/>
      <c r="C9" s="49"/>
      <c r="D9" s="49"/>
      <c r="E9" s="49"/>
      <c r="F9" s="49"/>
      <c r="G9" s="49"/>
      <c r="H9" s="49"/>
      <c r="I9" s="49"/>
      <c r="J9" s="49"/>
      <c r="K9" s="49"/>
      <c r="L9" s="49"/>
      <c r="M9" s="9"/>
      <c r="N9" s="19"/>
    </row>
    <row r="10" spans="2:14" ht="19.5" customHeight="1" thickBot="1">
      <c r="B10" s="6"/>
      <c r="C10" s="473" t="s">
        <v>570</v>
      </c>
      <c r="D10" s="474"/>
      <c r="E10" s="526" t="s">
        <v>510</v>
      </c>
      <c r="F10" s="527"/>
      <c r="G10" s="527"/>
      <c r="H10" s="527"/>
      <c r="I10" s="527"/>
      <c r="J10" s="527"/>
      <c r="K10" s="527"/>
      <c r="L10" s="527"/>
      <c r="M10" s="9"/>
      <c r="N10" s="19"/>
    </row>
    <row r="11" spans="2:14" ht="5.25" customHeight="1">
      <c r="B11" s="6"/>
      <c r="C11" s="47"/>
      <c r="D11" s="86"/>
      <c r="E11" s="8"/>
      <c r="F11" s="8"/>
      <c r="G11" s="8"/>
      <c r="H11" s="8"/>
      <c r="I11" s="8"/>
      <c r="J11" s="8"/>
      <c r="K11" s="8"/>
      <c r="L11" s="8"/>
      <c r="M11" s="9"/>
      <c r="N11" s="19"/>
    </row>
    <row r="12" spans="2:14" ht="15.75" customHeight="1" thickBot="1">
      <c r="B12" s="6"/>
      <c r="C12" s="8"/>
      <c r="D12" s="8"/>
      <c r="E12" s="8"/>
      <c r="F12" s="8"/>
      <c r="G12" s="8"/>
      <c r="H12" s="8"/>
      <c r="I12" s="8"/>
      <c r="J12" s="8"/>
      <c r="K12" s="8"/>
      <c r="L12" s="8"/>
      <c r="M12" s="9"/>
      <c r="N12" s="19"/>
    </row>
    <row r="13" spans="2:14" ht="21" customHeight="1" thickBot="1">
      <c r="B13" s="6"/>
      <c r="C13" s="461" t="s">
        <v>307</v>
      </c>
      <c r="D13" s="462"/>
      <c r="E13" s="8"/>
      <c r="F13" s="8"/>
      <c r="G13" s="8"/>
      <c r="H13" s="8"/>
      <c r="I13" s="8"/>
      <c r="J13" s="8"/>
      <c r="K13" s="8"/>
      <c r="L13" s="8"/>
      <c r="M13" s="9"/>
      <c r="N13" s="19"/>
    </row>
    <row r="14" spans="2:14" ht="6" customHeight="1" thickBot="1">
      <c r="B14" s="6"/>
      <c r="C14" s="47"/>
      <c r="D14" s="47"/>
      <c r="E14" s="8"/>
      <c r="F14" s="8"/>
      <c r="G14" s="8"/>
      <c r="H14" s="8"/>
      <c r="I14" s="8"/>
      <c r="J14" s="8"/>
      <c r="K14" s="8"/>
      <c r="L14" s="8"/>
      <c r="M14" s="9"/>
      <c r="N14" s="19"/>
    </row>
    <row r="15" spans="2:14" ht="206.25" customHeight="1" thickBot="1">
      <c r="B15" s="6"/>
      <c r="C15" s="463" t="s">
        <v>590</v>
      </c>
      <c r="D15" s="464"/>
      <c r="E15" s="464"/>
      <c r="F15" s="464"/>
      <c r="G15" s="464"/>
      <c r="H15" s="464"/>
      <c r="I15" s="464"/>
      <c r="J15" s="464"/>
      <c r="K15" s="464"/>
      <c r="L15" s="465"/>
      <c r="M15" s="9"/>
      <c r="N15" s="19"/>
    </row>
    <row r="16" spans="2:14" ht="12.75" customHeight="1" thickBot="1">
      <c r="B16" s="6"/>
      <c r="C16" s="49"/>
      <c r="D16" s="49"/>
      <c r="E16" s="49"/>
      <c r="F16" s="49"/>
      <c r="G16" s="49"/>
      <c r="H16" s="49"/>
      <c r="I16" s="49"/>
      <c r="J16" s="49"/>
      <c r="K16" s="49"/>
      <c r="L16" s="49"/>
      <c r="M16" s="9"/>
      <c r="N16" s="19"/>
    </row>
    <row r="17" spans="2:14" ht="18.75" customHeight="1" thickBot="1">
      <c r="B17" s="6"/>
      <c r="C17" s="87" t="s">
        <v>314</v>
      </c>
      <c r="D17" s="50"/>
      <c r="E17" s="49"/>
      <c r="F17" s="49"/>
      <c r="G17" s="49"/>
      <c r="H17" s="49"/>
      <c r="I17" s="49"/>
      <c r="J17" s="49"/>
      <c r="K17" s="49"/>
      <c r="L17" s="49"/>
      <c r="M17" s="9"/>
      <c r="N17" s="19"/>
    </row>
    <row r="18" spans="2:14" ht="12" customHeight="1">
      <c r="B18" s="6"/>
      <c r="C18" s="8"/>
      <c r="D18" s="8"/>
      <c r="E18" s="8"/>
      <c r="F18" s="8"/>
      <c r="G18" s="8"/>
      <c r="H18" s="8"/>
      <c r="I18" s="8"/>
      <c r="J18" s="8"/>
      <c r="K18" s="8"/>
      <c r="L18" s="8"/>
      <c r="M18" s="9"/>
      <c r="N18" s="19"/>
    </row>
    <row r="19" spans="2:14" ht="21.75" customHeight="1">
      <c r="B19" s="6"/>
      <c r="C19" s="469" t="s">
        <v>447</v>
      </c>
      <c r="D19" s="470"/>
      <c r="E19" s="193" t="s">
        <v>454</v>
      </c>
      <c r="F19" s="85"/>
      <c r="G19" s="85"/>
      <c r="H19" s="85"/>
      <c r="I19" s="85"/>
      <c r="J19" s="85"/>
      <c r="K19" s="85"/>
      <c r="L19" s="85"/>
      <c r="M19" s="9"/>
      <c r="N19" s="19"/>
    </row>
    <row r="20" spans="2:14" ht="15.75" customHeight="1" thickBot="1">
      <c r="B20" s="6"/>
      <c r="C20" s="47"/>
      <c r="D20" s="86"/>
      <c r="E20" s="8"/>
      <c r="F20" s="8"/>
      <c r="G20" s="8"/>
      <c r="H20" s="8"/>
      <c r="I20" s="8"/>
      <c r="J20" s="8"/>
      <c r="K20" s="8"/>
      <c r="L20" s="8"/>
      <c r="M20" s="9"/>
      <c r="N20" s="19"/>
    </row>
    <row r="21" spans="2:14" ht="18" customHeight="1" thickBot="1">
      <c r="B21" s="6"/>
      <c r="C21" s="138" t="str">
        <f>IF(OR(C19="Engineering Calculations - REQUIRES NARRATIVE",C19="Other - REQUIRES NARRATIVE"),"Narrative Required","Narrative (Optional)")</f>
        <v>Narrative (Optional)</v>
      </c>
      <c r="D21" s="86"/>
      <c r="E21" s="8"/>
      <c r="F21" s="8"/>
      <c r="G21" s="8"/>
      <c r="H21" s="8"/>
      <c r="I21" s="8"/>
      <c r="J21" s="8"/>
      <c r="K21" s="8"/>
      <c r="L21" s="8"/>
      <c r="M21" s="9"/>
      <c r="N21" s="19"/>
    </row>
    <row r="22" spans="2:14" ht="5.25" customHeight="1">
      <c r="B22" s="6"/>
      <c r="C22" s="137"/>
      <c r="D22" s="86"/>
      <c r="E22" s="8"/>
      <c r="F22" s="8"/>
      <c r="G22" s="8"/>
      <c r="H22" s="8"/>
      <c r="I22" s="8"/>
      <c r="J22" s="8"/>
      <c r="K22" s="8"/>
      <c r="L22" s="8"/>
      <c r="M22" s="9"/>
      <c r="N22" s="19"/>
    </row>
    <row r="23" spans="2:14" ht="88.5" customHeight="1">
      <c r="B23" s="6"/>
      <c r="C23" s="443"/>
      <c r="D23" s="444"/>
      <c r="E23" s="444"/>
      <c r="F23" s="444"/>
      <c r="G23" s="444"/>
      <c r="H23" s="444"/>
      <c r="I23" s="444"/>
      <c r="J23" s="444"/>
      <c r="K23" s="444"/>
      <c r="L23" s="445"/>
      <c r="M23" s="9"/>
      <c r="N23" s="19"/>
    </row>
    <row r="24" spans="2:14" ht="14.25" customHeight="1" thickBot="1">
      <c r="B24" s="6"/>
      <c r="C24" s="137"/>
      <c r="D24" s="137"/>
      <c r="E24" s="137"/>
      <c r="F24" s="137"/>
      <c r="G24" s="137"/>
      <c r="H24" s="137"/>
      <c r="I24" s="137"/>
      <c r="J24" s="137"/>
      <c r="K24" s="137"/>
      <c r="L24" s="137"/>
      <c r="M24" s="9"/>
      <c r="N24" s="19"/>
    </row>
    <row r="25" spans="2:14" ht="21.75" customHeight="1" thickBot="1">
      <c r="B25" s="6"/>
      <c r="C25" s="446" t="str">
        <f>IF(C19="Engineering Calculations - REQUIRES NARRATIVE","Enter Name, Email, and Phone Number of Individual that performed Calculations","N/A")</f>
        <v>N/A</v>
      </c>
      <c r="D25" s="447"/>
      <c r="E25" s="447"/>
      <c r="F25" s="447"/>
      <c r="G25" s="448"/>
      <c r="H25" s="137"/>
      <c r="I25" s="137"/>
      <c r="J25" s="137"/>
      <c r="K25" s="137"/>
      <c r="L25" s="137"/>
      <c r="M25" s="9"/>
      <c r="N25" s="19"/>
    </row>
    <row r="26" spans="2:14" ht="6" customHeight="1">
      <c r="B26" s="6"/>
      <c r="C26" s="137"/>
      <c r="D26" s="137"/>
      <c r="E26" s="137"/>
      <c r="F26" s="137"/>
      <c r="G26" s="137"/>
      <c r="H26" s="137"/>
      <c r="I26" s="137"/>
      <c r="J26" s="137"/>
      <c r="K26" s="137"/>
      <c r="L26" s="137"/>
      <c r="M26" s="9"/>
      <c r="N26" s="19"/>
    </row>
    <row r="27" spans="2:14" ht="24.75" customHeight="1">
      <c r="B27" s="6"/>
      <c r="C27" s="449"/>
      <c r="D27" s="450"/>
      <c r="E27" s="450"/>
      <c r="F27" s="450"/>
      <c r="G27" s="450"/>
      <c r="H27" s="450"/>
      <c r="I27" s="450"/>
      <c r="J27" s="450"/>
      <c r="K27" s="450"/>
      <c r="L27" s="451"/>
      <c r="M27" s="9"/>
      <c r="N27" s="19"/>
    </row>
    <row r="28" spans="2:14" ht="14.25" customHeight="1" thickBot="1">
      <c r="B28" s="6"/>
      <c r="C28" s="49"/>
      <c r="D28" s="49"/>
      <c r="E28" s="49"/>
      <c r="F28" s="49"/>
      <c r="G28" s="49"/>
      <c r="H28" s="49"/>
      <c r="I28" s="49"/>
      <c r="J28" s="49"/>
      <c r="K28" s="49"/>
      <c r="L28" s="49"/>
      <c r="M28" s="9"/>
      <c r="N28" s="19"/>
    </row>
    <row r="29" spans="2:14" ht="18.75" customHeight="1" thickBot="1">
      <c r="B29" s="6"/>
      <c r="C29" s="87" t="s">
        <v>315</v>
      </c>
      <c r="D29" s="50"/>
      <c r="E29" s="49"/>
      <c r="F29" s="49"/>
      <c r="G29" s="49"/>
      <c r="H29" s="49"/>
      <c r="I29" s="49"/>
      <c r="J29" s="49"/>
      <c r="K29" s="49"/>
      <c r="L29" s="49"/>
      <c r="M29" s="9"/>
      <c r="N29" s="19"/>
    </row>
    <row r="30" spans="2:14" ht="5.25" customHeight="1" thickBot="1">
      <c r="B30" s="6"/>
      <c r="C30" s="8"/>
      <c r="D30" s="8"/>
      <c r="E30" s="8"/>
      <c r="F30" s="8"/>
      <c r="G30" s="8"/>
      <c r="H30" s="8"/>
      <c r="I30" s="8"/>
      <c r="J30" s="8"/>
      <c r="K30" s="8"/>
      <c r="L30" s="8"/>
      <c r="M30" s="9"/>
      <c r="N30" s="19"/>
    </row>
    <row r="31" spans="2:14" ht="15.75" customHeight="1">
      <c r="B31" s="6"/>
      <c r="C31" s="237"/>
      <c r="D31" s="530" t="s">
        <v>593</v>
      </c>
      <c r="E31" s="530"/>
      <c r="F31" s="530"/>
      <c r="G31" s="530"/>
      <c r="H31" s="48"/>
      <c r="I31" s="407" t="s">
        <v>542</v>
      </c>
      <c r="J31" s="408"/>
      <c r="K31" s="408"/>
      <c r="L31" s="409"/>
      <c r="M31" s="9"/>
      <c r="N31" s="19"/>
    </row>
    <row r="32" spans="2:14" ht="5.25" customHeight="1">
      <c r="B32" s="6"/>
      <c r="C32" s="139"/>
      <c r="D32" s="88"/>
      <c r="E32" s="8"/>
      <c r="F32" s="8"/>
      <c r="G32" s="8"/>
      <c r="H32" s="8"/>
      <c r="I32" s="410"/>
      <c r="J32" s="411"/>
      <c r="K32" s="411"/>
      <c r="L32" s="412"/>
      <c r="M32" s="9"/>
      <c r="N32" s="19"/>
    </row>
    <row r="33" spans="2:14" ht="15.75">
      <c r="B33" s="6"/>
      <c r="C33" s="237"/>
      <c r="D33" s="455" t="s">
        <v>554</v>
      </c>
      <c r="E33" s="456"/>
      <c r="F33" s="456"/>
      <c r="G33" s="457"/>
      <c r="H33" s="48"/>
      <c r="I33" s="410"/>
      <c r="J33" s="411"/>
      <c r="K33" s="411"/>
      <c r="L33" s="412"/>
      <c r="M33" s="9"/>
      <c r="N33" s="19"/>
    </row>
    <row r="34" spans="2:14" ht="6" customHeight="1">
      <c r="B34" s="6"/>
      <c r="C34" s="195"/>
      <c r="D34" s="123"/>
      <c r="E34" s="123"/>
      <c r="F34" s="123"/>
      <c r="G34" s="123"/>
      <c r="H34" s="48"/>
      <c r="I34" s="410"/>
      <c r="J34" s="411"/>
      <c r="K34" s="411"/>
      <c r="L34" s="412"/>
      <c r="M34" s="9"/>
      <c r="N34" s="19"/>
    </row>
    <row r="35" spans="2:14" ht="15.75">
      <c r="B35" s="6"/>
      <c r="C35" s="237"/>
      <c r="D35" s="455" t="s">
        <v>520</v>
      </c>
      <c r="E35" s="456"/>
      <c r="F35" s="456"/>
      <c r="G35" s="457"/>
      <c r="H35" s="48"/>
      <c r="I35" s="410"/>
      <c r="J35" s="411"/>
      <c r="K35" s="411"/>
      <c r="L35" s="412"/>
      <c r="M35" s="9"/>
      <c r="N35" s="19"/>
    </row>
    <row r="36" spans="2:14" ht="6" customHeight="1" thickBot="1">
      <c r="B36" s="6"/>
      <c r="C36" s="195"/>
      <c r="D36" s="123"/>
      <c r="E36" s="123"/>
      <c r="F36" s="123"/>
      <c r="G36" s="123"/>
      <c r="H36" s="48"/>
      <c r="I36" s="410"/>
      <c r="J36" s="411"/>
      <c r="K36" s="411"/>
      <c r="L36" s="412"/>
      <c r="M36" s="9"/>
      <c r="N36" s="19"/>
    </row>
    <row r="37" spans="2:14" ht="16.5" thickBot="1">
      <c r="B37" s="6"/>
      <c r="C37" s="237"/>
      <c r="D37" s="455" t="s">
        <v>521</v>
      </c>
      <c r="E37" s="456"/>
      <c r="F37" s="456"/>
      <c r="G37" s="457"/>
      <c r="H37" s="48"/>
      <c r="I37" s="343"/>
      <c r="J37" s="343"/>
      <c r="K37" s="343"/>
      <c r="L37" s="343"/>
      <c r="M37" s="9"/>
      <c r="N37" s="19"/>
    </row>
    <row r="38" spans="2:14" ht="6" customHeight="1">
      <c r="B38" s="6"/>
      <c r="C38" s="195"/>
      <c r="D38" s="123"/>
      <c r="E38" s="123"/>
      <c r="F38" s="123"/>
      <c r="G38" s="123"/>
      <c r="H38" s="48"/>
      <c r="I38" s="407" t="s">
        <v>541</v>
      </c>
      <c r="J38" s="408"/>
      <c r="K38" s="408"/>
      <c r="L38" s="409"/>
      <c r="M38" s="9"/>
      <c r="N38" s="19"/>
    </row>
    <row r="39" spans="2:14" ht="15.75">
      <c r="B39" s="6"/>
      <c r="C39" s="237"/>
      <c r="D39" s="455" t="s">
        <v>522</v>
      </c>
      <c r="E39" s="456"/>
      <c r="F39" s="456"/>
      <c r="G39" s="457"/>
      <c r="H39" s="48"/>
      <c r="I39" s="410"/>
      <c r="J39" s="411"/>
      <c r="K39" s="411"/>
      <c r="L39" s="412"/>
      <c r="M39" s="9"/>
      <c r="N39" s="19"/>
    </row>
    <row r="40" spans="2:14" ht="6" customHeight="1">
      <c r="B40" s="6"/>
      <c r="C40" s="195"/>
      <c r="D40" s="123"/>
      <c r="E40" s="123"/>
      <c r="F40" s="123"/>
      <c r="G40" s="123"/>
      <c r="H40" s="48"/>
      <c r="I40" s="410"/>
      <c r="J40" s="411"/>
      <c r="K40" s="411"/>
      <c r="L40" s="412"/>
      <c r="M40" s="9"/>
      <c r="N40" s="19"/>
    </row>
    <row r="41" spans="2:14" ht="15.75">
      <c r="B41" s="6"/>
      <c r="C41" s="237"/>
      <c r="D41" s="455" t="s">
        <v>519</v>
      </c>
      <c r="E41" s="456"/>
      <c r="F41" s="456"/>
      <c r="G41" s="457"/>
      <c r="H41" s="48"/>
      <c r="I41" s="410"/>
      <c r="J41" s="411"/>
      <c r="K41" s="411"/>
      <c r="L41" s="412"/>
      <c r="M41" s="9"/>
      <c r="N41" s="19"/>
    </row>
    <row r="42" spans="2:14" ht="5.25" customHeight="1">
      <c r="B42" s="6"/>
      <c r="C42" s="195"/>
      <c r="D42" s="123"/>
      <c r="E42" s="123"/>
      <c r="F42" s="123"/>
      <c r="G42" s="123"/>
      <c r="H42" s="48"/>
      <c r="I42" s="410"/>
      <c r="J42" s="411"/>
      <c r="K42" s="411"/>
      <c r="L42" s="412"/>
      <c r="M42" s="9"/>
      <c r="N42" s="19"/>
    </row>
    <row r="43" spans="2:14" ht="16.5" thickBot="1">
      <c r="B43" s="6"/>
      <c r="C43" s="237"/>
      <c r="D43" s="455" t="s">
        <v>518</v>
      </c>
      <c r="E43" s="456"/>
      <c r="F43" s="456"/>
      <c r="G43" s="457"/>
      <c r="H43" s="48"/>
      <c r="I43" s="413"/>
      <c r="J43" s="414"/>
      <c r="K43" s="414"/>
      <c r="L43" s="415"/>
      <c r="M43" s="9"/>
      <c r="N43" s="19"/>
    </row>
    <row r="44" spans="2:14" ht="5.25" customHeight="1">
      <c r="B44" s="6"/>
      <c r="C44" s="8"/>
      <c r="D44" s="8"/>
      <c r="E44" s="8"/>
      <c r="F44" s="8"/>
      <c r="G44" s="8"/>
      <c r="H44" s="8"/>
      <c r="I44" s="8"/>
      <c r="J44" s="8"/>
      <c r="K44" s="8"/>
      <c r="L44" s="8"/>
      <c r="M44" s="9"/>
      <c r="N44" s="19"/>
    </row>
    <row r="45" spans="2:14" ht="18" customHeight="1">
      <c r="B45" s="6"/>
      <c r="C45" s="141">
        <f>IF(AND(C31=0,C33=0),0.5,E81/(E81+H81))</f>
        <v>0.5</v>
      </c>
      <c r="D45" s="452" t="s">
        <v>373</v>
      </c>
      <c r="E45" s="453"/>
      <c r="F45" s="453"/>
      <c r="G45" s="454"/>
      <c r="H45" s="8"/>
      <c r="I45" s="8"/>
      <c r="J45" s="8"/>
      <c r="K45" s="8"/>
      <c r="L45" s="8"/>
      <c r="M45" s="9"/>
      <c r="N45" s="19"/>
    </row>
    <row r="46" spans="2:14" ht="26.25" customHeight="1" thickBot="1">
      <c r="B46" s="6"/>
      <c r="C46" s="49"/>
      <c r="D46" s="49"/>
      <c r="E46" s="49"/>
      <c r="F46" s="49"/>
      <c r="G46" s="49"/>
      <c r="H46" s="49"/>
      <c r="I46" s="49"/>
      <c r="J46" s="49"/>
      <c r="K46" s="49"/>
      <c r="L46" s="49"/>
      <c r="M46" s="9"/>
      <c r="N46" s="19"/>
    </row>
    <row r="47" spans="2:14" ht="18.75" customHeight="1" thickBot="1">
      <c r="B47" s="6"/>
      <c r="C47" s="471" t="s">
        <v>452</v>
      </c>
      <c r="D47" s="472"/>
      <c r="E47" s="49"/>
      <c r="F47" s="49"/>
      <c r="G47" s="49"/>
      <c r="H47" s="49"/>
      <c r="I47" s="49"/>
      <c r="J47" s="49"/>
      <c r="K47" s="49"/>
      <c r="L47" s="49"/>
      <c r="M47" s="9"/>
      <c r="N47" s="19"/>
    </row>
    <row r="48" spans="2:14" ht="5.25" customHeight="1">
      <c r="B48" s="6"/>
      <c r="C48" s="8"/>
      <c r="D48" s="8"/>
      <c r="E48" s="8"/>
      <c r="F48" s="8"/>
      <c r="G48" s="8"/>
      <c r="H48" s="8"/>
      <c r="I48" s="8"/>
      <c r="J48" s="8"/>
      <c r="K48" s="8"/>
      <c r="L48" s="8"/>
      <c r="M48" s="9"/>
      <c r="N48" s="19"/>
    </row>
    <row r="49" spans="2:14" ht="73.5" customHeight="1">
      <c r="B49" s="6"/>
      <c r="C49" s="466"/>
      <c r="D49" s="467"/>
      <c r="E49" s="467"/>
      <c r="F49" s="467"/>
      <c r="G49" s="467"/>
      <c r="H49" s="467"/>
      <c r="I49" s="467"/>
      <c r="J49" s="467"/>
      <c r="K49" s="467"/>
      <c r="L49" s="468"/>
      <c r="M49" s="9"/>
      <c r="N49" s="19"/>
    </row>
    <row r="50" spans="2:14" ht="15.75" customHeight="1" thickBot="1">
      <c r="B50" s="6"/>
      <c r="C50" s="8"/>
      <c r="D50" s="8"/>
      <c r="E50" s="8"/>
      <c r="F50" s="8"/>
      <c r="G50" s="8"/>
      <c r="H50" s="8"/>
      <c r="I50" s="8"/>
      <c r="J50" s="8"/>
      <c r="K50" s="8"/>
      <c r="L50" s="8"/>
      <c r="M50" s="9"/>
      <c r="N50" s="19"/>
    </row>
    <row r="51" spans="2:14" ht="22.5" customHeight="1" thickBot="1">
      <c r="B51" s="6"/>
      <c r="C51" s="461" t="s">
        <v>363</v>
      </c>
      <c r="D51" s="529"/>
      <c r="E51" s="529"/>
      <c r="F51" s="529"/>
      <c r="G51" s="462"/>
      <c r="H51" s="8"/>
      <c r="I51" s="8"/>
      <c r="J51" s="8"/>
      <c r="K51" s="8"/>
      <c r="L51" s="8"/>
      <c r="M51" s="9"/>
      <c r="N51" s="19"/>
    </row>
    <row r="52" spans="2:14" ht="5.25" customHeight="1" thickBot="1">
      <c r="B52" s="6"/>
      <c r="C52" s="8"/>
      <c r="D52" s="8"/>
      <c r="E52" s="8"/>
      <c r="F52" s="8"/>
      <c r="G52" s="8"/>
      <c r="H52" s="8"/>
      <c r="I52" s="8"/>
      <c r="J52" s="8"/>
      <c r="K52" s="8"/>
      <c r="L52" s="8"/>
      <c r="M52" s="9"/>
      <c r="N52" s="19"/>
    </row>
    <row r="53" spans="2:14" ht="166.5" customHeight="1" thickBot="1">
      <c r="B53" s="6"/>
      <c r="C53" s="394" t="s">
        <v>553</v>
      </c>
      <c r="D53" s="395"/>
      <c r="E53" s="395"/>
      <c r="F53" s="395"/>
      <c r="G53" s="395"/>
      <c r="H53" s="395"/>
      <c r="I53" s="395"/>
      <c r="J53" s="395"/>
      <c r="K53" s="395"/>
      <c r="L53" s="396"/>
      <c r="M53" s="9"/>
      <c r="N53" s="19"/>
    </row>
    <row r="54" spans="2:16" ht="43.5" customHeight="1" thickBot="1">
      <c r="B54" s="6"/>
      <c r="C54" s="30"/>
      <c r="D54" s="30"/>
      <c r="E54" s="30"/>
      <c r="F54" s="30"/>
      <c r="G54" s="30"/>
      <c r="H54" s="30"/>
      <c r="I54" s="30"/>
      <c r="J54" s="30"/>
      <c r="K54" s="30"/>
      <c r="L54" s="30"/>
      <c r="M54" s="9"/>
      <c r="N54" s="19"/>
      <c r="P54" s="1" t="s">
        <v>370</v>
      </c>
    </row>
    <row r="55" spans="2:17" ht="16.5" customHeight="1" thickBot="1">
      <c r="B55" s="6"/>
      <c r="C55" s="30"/>
      <c r="D55" s="92"/>
      <c r="E55" s="92"/>
      <c r="F55" s="92"/>
      <c r="G55" s="504" t="s">
        <v>348</v>
      </c>
      <c r="H55" s="505"/>
      <c r="I55" s="505"/>
      <c r="J55" s="506"/>
      <c r="K55" s="405" t="s">
        <v>349</v>
      </c>
      <c r="L55" s="30"/>
      <c r="M55" s="9"/>
      <c r="N55" s="19"/>
      <c r="P55" s="135" t="s">
        <v>365</v>
      </c>
      <c r="Q55" s="134"/>
    </row>
    <row r="56" spans="2:17" ht="38.25" customHeight="1" thickBot="1">
      <c r="B56" s="6"/>
      <c r="C56" s="15"/>
      <c r="D56" s="116" t="s">
        <v>75</v>
      </c>
      <c r="E56" s="129" t="s">
        <v>76</v>
      </c>
      <c r="F56" s="130"/>
      <c r="G56" s="81" t="s">
        <v>347</v>
      </c>
      <c r="H56" s="531" t="s">
        <v>527</v>
      </c>
      <c r="I56" s="532"/>
      <c r="J56" s="533"/>
      <c r="K56" s="406"/>
      <c r="L56" s="30"/>
      <c r="M56" s="9"/>
      <c r="N56" s="19"/>
      <c r="P56" s="136" t="s">
        <v>366</v>
      </c>
      <c r="Q56" s="24"/>
    </row>
    <row r="57" spans="2:17" ht="16.5" customHeight="1">
      <c r="B57" s="6"/>
      <c r="C57" s="89" t="s">
        <v>73</v>
      </c>
      <c r="D57" s="357" t="s">
        <v>610</v>
      </c>
      <c r="E57" s="507">
        <v>40000</v>
      </c>
      <c r="F57" s="508"/>
      <c r="G57" s="126">
        <f>IF(E57=0,0,VLOOKUP(D57,$P$72:$Y$121,5,FALSE))</f>
        <v>58.2</v>
      </c>
      <c r="H57" s="427">
        <v>84</v>
      </c>
      <c r="I57" s="427"/>
      <c r="J57" s="427"/>
      <c r="K57" s="131">
        <f>IF(OR(G57="USE TARGET FINDER",G57="USE 2030 Res. Targets"),H57,G57)*E57</f>
        <v>2328000</v>
      </c>
      <c r="L57" s="30"/>
      <c r="M57" s="9"/>
      <c r="N57" s="19"/>
      <c r="O57" s="83"/>
      <c r="P57" s="136" t="s">
        <v>367</v>
      </c>
      <c r="Q57" s="24"/>
    </row>
    <row r="58" spans="2:17" ht="16.5" customHeight="1">
      <c r="B58" s="6"/>
      <c r="C58" s="90" t="s">
        <v>74</v>
      </c>
      <c r="D58" s="357" t="s">
        <v>596</v>
      </c>
      <c r="E58" s="507">
        <v>10000</v>
      </c>
      <c r="F58" s="508"/>
      <c r="G58" s="127" t="str">
        <f>IF(E58=0,0,VLOOKUP(D58,$P$72:$Y$121,5,FALSE))</f>
        <v> 82 </v>
      </c>
      <c r="H58" s="427"/>
      <c r="I58" s="427"/>
      <c r="J58" s="427"/>
      <c r="K58" s="132">
        <f>IF(OR(G58="USE TARGET FINDER",G58="USE 2030 Res. Targets"),H58,G58)*E58</f>
        <v>820000</v>
      </c>
      <c r="L58" s="30"/>
      <c r="M58" s="9"/>
      <c r="N58" s="19"/>
      <c r="O58" s="83"/>
      <c r="P58" s="136" t="s">
        <v>368</v>
      </c>
      <c r="Q58" s="24"/>
    </row>
    <row r="59" spans="2:17" ht="16.5" customHeight="1">
      <c r="B59" s="6"/>
      <c r="C59" s="90" t="s">
        <v>77</v>
      </c>
      <c r="D59" s="238"/>
      <c r="E59" s="507"/>
      <c r="F59" s="508"/>
      <c r="G59" s="127">
        <f>IF(E59=0,0,VLOOKUP(D59,$P$72:$Y$121,5))</f>
        <v>0</v>
      </c>
      <c r="H59" s="427">
        <v>65</v>
      </c>
      <c r="I59" s="427"/>
      <c r="J59" s="427"/>
      <c r="K59" s="132">
        <f>IF(OR(G59="USE TARGET FINDER",G59="USE 2030 Res. Targets"),H59,G59)*E59</f>
        <v>0</v>
      </c>
      <c r="L59" s="30"/>
      <c r="M59" s="9"/>
      <c r="N59" s="19"/>
      <c r="O59" s="83"/>
      <c r="P59" s="136" t="s">
        <v>369</v>
      </c>
      <c r="Q59" s="24"/>
    </row>
    <row r="60" spans="2:17" ht="16.5" customHeight="1" thickBot="1">
      <c r="B60" s="6"/>
      <c r="C60" s="91" t="s">
        <v>78</v>
      </c>
      <c r="D60" s="358"/>
      <c r="E60" s="509"/>
      <c r="F60" s="510"/>
      <c r="G60" s="128">
        <f>IF(E60=0,0,VLOOKUP(D60,$P$72:$Y$121,5))</f>
        <v>0</v>
      </c>
      <c r="H60" s="512"/>
      <c r="I60" s="512"/>
      <c r="J60" s="512"/>
      <c r="K60" s="133">
        <f>IF(OR(G60="USE TARGET FINDER",G60="USE 2030 Res. Targets"),H60,G60)*E60</f>
        <v>0</v>
      </c>
      <c r="L60" s="30"/>
      <c r="M60" s="9"/>
      <c r="N60" s="19"/>
      <c r="O60" s="83"/>
      <c r="P60" s="18" t="s">
        <v>447</v>
      </c>
      <c r="Q60" s="24"/>
    </row>
    <row r="61" spans="2:17" ht="16.5" customHeight="1" thickBot="1">
      <c r="B61" s="6"/>
      <c r="C61" s="194"/>
      <c r="D61" s="231" t="s">
        <v>448</v>
      </c>
      <c r="E61" s="528" t="s">
        <v>448</v>
      </c>
      <c r="F61" s="528"/>
      <c r="G61" s="511"/>
      <c r="H61" s="511"/>
      <c r="I61" s="511"/>
      <c r="J61" s="511"/>
      <c r="K61" s="296"/>
      <c r="L61" s="30"/>
      <c r="M61" s="9"/>
      <c r="N61" s="19"/>
      <c r="O61" s="83"/>
      <c r="P61" s="119" t="s">
        <v>446</v>
      </c>
      <c r="Q61" s="29"/>
    </row>
    <row r="62" spans="2:14" ht="12" customHeight="1" thickBot="1">
      <c r="B62" s="6"/>
      <c r="C62" s="11"/>
      <c r="D62" s="499" t="s">
        <v>552</v>
      </c>
      <c r="E62" s="499" t="s">
        <v>453</v>
      </c>
      <c r="F62" s="499"/>
      <c r="G62" s="193"/>
      <c r="H62" s="193"/>
      <c r="I62" s="193"/>
      <c r="J62" s="193"/>
      <c r="K62" s="30"/>
      <c r="L62" s="30"/>
      <c r="M62" s="9"/>
      <c r="N62" s="19"/>
    </row>
    <row r="63" spans="2:14" ht="21.75" customHeight="1" thickBot="1">
      <c r="B63" s="6"/>
      <c r="C63" s="11"/>
      <c r="D63" s="499"/>
      <c r="E63" s="499"/>
      <c r="F63" s="499"/>
      <c r="G63" s="497" t="s">
        <v>435</v>
      </c>
      <c r="H63" s="498"/>
      <c r="I63" s="498"/>
      <c r="J63" s="498"/>
      <c r="K63" s="201">
        <f>SUM(K57:K60)</f>
        <v>3148000</v>
      </c>
      <c r="L63" s="200"/>
      <c r="M63" s="9"/>
      <c r="N63" s="19"/>
    </row>
    <row r="64" spans="2:14" ht="31.5" customHeight="1">
      <c r="B64" s="6"/>
      <c r="C64" s="11"/>
      <c r="D64" s="499"/>
      <c r="E64" s="287"/>
      <c r="F64" s="287"/>
      <c r="G64" s="49"/>
      <c r="H64" s="49"/>
      <c r="I64" s="49"/>
      <c r="J64" s="49"/>
      <c r="K64" s="49"/>
      <c r="L64" s="295"/>
      <c r="M64" s="9"/>
      <c r="N64" s="19"/>
    </row>
    <row r="65" spans="2:14" ht="14.25" customHeight="1" thickBot="1">
      <c r="B65" s="6"/>
      <c r="C65" s="49"/>
      <c r="D65" s="49"/>
      <c r="E65" s="49"/>
      <c r="F65" s="49"/>
      <c r="G65" s="49"/>
      <c r="H65" s="49"/>
      <c r="I65" s="49"/>
      <c r="J65" s="49"/>
      <c r="K65" s="49"/>
      <c r="L65" s="49"/>
      <c r="M65" s="9"/>
      <c r="N65" s="19"/>
    </row>
    <row r="66" spans="2:14" ht="18.75" customHeight="1" thickBot="1">
      <c r="B66" s="6"/>
      <c r="C66" s="471" t="s">
        <v>452</v>
      </c>
      <c r="D66" s="472"/>
      <c r="E66" s="49"/>
      <c r="F66" s="49"/>
      <c r="G66" s="49"/>
      <c r="H66" s="49"/>
      <c r="I66" s="49"/>
      <c r="J66" s="49"/>
      <c r="K66" s="49"/>
      <c r="L66" s="49"/>
      <c r="M66" s="9"/>
      <c r="N66" s="19"/>
    </row>
    <row r="67" spans="2:14" ht="5.25" customHeight="1" thickBot="1">
      <c r="B67" s="6"/>
      <c r="C67" s="8"/>
      <c r="D67" s="8"/>
      <c r="E67" s="8"/>
      <c r="F67" s="8"/>
      <c r="G67" s="8"/>
      <c r="H67" s="8"/>
      <c r="I67" s="8"/>
      <c r="J67" s="8"/>
      <c r="K67" s="8"/>
      <c r="L67" s="8"/>
      <c r="M67" s="9"/>
      <c r="N67" s="19"/>
    </row>
    <row r="68" spans="2:25" ht="69" customHeight="1" thickBot="1">
      <c r="B68" s="6"/>
      <c r="C68" s="424"/>
      <c r="D68" s="425"/>
      <c r="E68" s="425"/>
      <c r="F68" s="425"/>
      <c r="G68" s="425"/>
      <c r="H68" s="425"/>
      <c r="I68" s="425"/>
      <c r="J68" s="425"/>
      <c r="K68" s="425"/>
      <c r="L68" s="426"/>
      <c r="M68" s="9"/>
      <c r="N68" s="19"/>
      <c r="P68" s="502" t="s">
        <v>362</v>
      </c>
      <c r="Q68" s="503"/>
      <c r="R68" s="503"/>
      <c r="S68" s="503"/>
      <c r="T68" s="503"/>
      <c r="U68" s="503"/>
      <c r="V68" s="503"/>
      <c r="W68" s="503"/>
      <c r="X68" s="503"/>
      <c r="Y68" s="503"/>
    </row>
    <row r="69" spans="2:25" ht="16.5" customHeight="1" thickBot="1">
      <c r="B69" s="6"/>
      <c r="C69" s="8"/>
      <c r="D69" s="8"/>
      <c r="E69" s="8"/>
      <c r="F69" s="8"/>
      <c r="G69" s="8"/>
      <c r="H69" s="8"/>
      <c r="I69" s="8"/>
      <c r="J69" s="8"/>
      <c r="K69" s="8"/>
      <c r="L69" s="8"/>
      <c r="M69" s="9"/>
      <c r="N69" s="19"/>
      <c r="P69" s="118"/>
      <c r="Q69" s="20"/>
      <c r="R69" s="475" t="s">
        <v>360</v>
      </c>
      <c r="S69" s="478" t="s">
        <v>358</v>
      </c>
      <c r="T69" s="481" t="s">
        <v>361</v>
      </c>
      <c r="U69" s="500" t="s">
        <v>359</v>
      </c>
      <c r="V69" s="500"/>
      <c r="W69" s="500"/>
      <c r="X69" s="500"/>
      <c r="Y69" s="501"/>
    </row>
    <row r="70" spans="2:25" ht="22.5" customHeight="1" thickBot="1">
      <c r="B70" s="6"/>
      <c r="C70" s="155" t="s">
        <v>371</v>
      </c>
      <c r="D70" s="140"/>
      <c r="E70" s="140"/>
      <c r="F70" s="140"/>
      <c r="G70" s="140"/>
      <c r="H70" s="8"/>
      <c r="I70" s="8"/>
      <c r="J70" s="8"/>
      <c r="K70" s="8"/>
      <c r="L70" s="8"/>
      <c r="M70" s="9"/>
      <c r="N70" s="19"/>
      <c r="P70" s="18" t="s">
        <v>370</v>
      </c>
      <c r="Q70" s="19"/>
      <c r="R70" s="476"/>
      <c r="S70" s="479"/>
      <c r="T70" s="482"/>
      <c r="U70" s="484" t="s">
        <v>309</v>
      </c>
      <c r="V70" s="486" t="s">
        <v>310</v>
      </c>
      <c r="W70" s="486" t="s">
        <v>311</v>
      </c>
      <c r="X70" s="486" t="s">
        <v>312</v>
      </c>
      <c r="Y70" s="488" t="s">
        <v>313</v>
      </c>
    </row>
    <row r="71" spans="2:25" ht="12" customHeight="1" thickBot="1">
      <c r="B71" s="6"/>
      <c r="C71" s="8"/>
      <c r="D71" s="8"/>
      <c r="E71" s="8"/>
      <c r="F71" s="8"/>
      <c r="G71" s="8"/>
      <c r="H71" s="8"/>
      <c r="I71" s="8"/>
      <c r="J71" s="8"/>
      <c r="K71" s="8"/>
      <c r="L71" s="8"/>
      <c r="M71" s="9"/>
      <c r="N71" s="19"/>
      <c r="P71" s="119"/>
      <c r="Q71" s="28"/>
      <c r="R71" s="477"/>
      <c r="S71" s="480"/>
      <c r="T71" s="483"/>
      <c r="U71" s="485"/>
      <c r="V71" s="487"/>
      <c r="W71" s="487"/>
      <c r="X71" s="487"/>
      <c r="Y71" s="489"/>
    </row>
    <row r="72" spans="2:25" ht="73.5" customHeight="1" thickBot="1">
      <c r="B72" s="6"/>
      <c r="C72" s="394" t="s">
        <v>449</v>
      </c>
      <c r="D72" s="395"/>
      <c r="E72" s="395"/>
      <c r="F72" s="395"/>
      <c r="G72" s="395"/>
      <c r="H72" s="395"/>
      <c r="I72" s="395"/>
      <c r="J72" s="395"/>
      <c r="K72" s="395"/>
      <c r="L72" s="396"/>
      <c r="M72" s="9"/>
      <c r="N72" s="19"/>
      <c r="O72" s="314" t="s">
        <v>525</v>
      </c>
      <c r="P72" s="291" t="s">
        <v>483</v>
      </c>
      <c r="Q72" s="117"/>
      <c r="R72" s="19"/>
      <c r="S72" s="26"/>
      <c r="T72" s="293" t="s">
        <v>526</v>
      </c>
      <c r="U72" s="26"/>
      <c r="V72" s="26"/>
      <c r="W72" s="26"/>
      <c r="X72" s="26"/>
      <c r="Y72" s="31"/>
    </row>
    <row r="73" spans="2:25" ht="24" customHeight="1" thickBot="1">
      <c r="B73" s="6"/>
      <c r="C73" s="171"/>
      <c r="D73" s="171"/>
      <c r="E73" s="171"/>
      <c r="F73" s="171"/>
      <c r="G73" s="171"/>
      <c r="H73" s="171"/>
      <c r="I73" s="171"/>
      <c r="J73" s="171"/>
      <c r="K73" s="171"/>
      <c r="L73" s="171"/>
      <c r="M73" s="9"/>
      <c r="N73" s="19"/>
      <c r="O73" s="315"/>
      <c r="P73" s="290" t="s">
        <v>481</v>
      </c>
      <c r="Q73" s="38"/>
      <c r="R73" s="40" t="s">
        <v>98</v>
      </c>
      <c r="S73" s="40" t="s">
        <v>99</v>
      </c>
      <c r="T73" s="294" t="s">
        <v>100</v>
      </c>
      <c r="U73" s="40" t="s">
        <v>101</v>
      </c>
      <c r="V73" s="40" t="s">
        <v>102</v>
      </c>
      <c r="W73" s="40" t="s">
        <v>103</v>
      </c>
      <c r="X73" s="40" t="s">
        <v>104</v>
      </c>
      <c r="Y73" s="41" t="s">
        <v>105</v>
      </c>
    </row>
    <row r="74" spans="2:25" ht="43.5" customHeight="1" thickBot="1">
      <c r="B74" s="6"/>
      <c r="C74" s="171"/>
      <c r="D74" s="319" t="s">
        <v>528</v>
      </c>
      <c r="E74" s="433" t="s">
        <v>529</v>
      </c>
      <c r="F74" s="433"/>
      <c r="G74" s="320" t="s">
        <v>534</v>
      </c>
      <c r="H74" s="422" t="s">
        <v>530</v>
      </c>
      <c r="I74" s="423"/>
      <c r="J74" s="171"/>
      <c r="K74" s="171"/>
      <c r="L74" s="171"/>
      <c r="M74" s="9"/>
      <c r="N74" s="19"/>
      <c r="O74" s="315"/>
      <c r="P74" s="37" t="s">
        <v>465</v>
      </c>
      <c r="Q74" s="38"/>
      <c r="R74" s="40" t="s">
        <v>106</v>
      </c>
      <c r="S74" s="40" t="s">
        <v>99</v>
      </c>
      <c r="T74" s="294" t="s">
        <v>107</v>
      </c>
      <c r="U74" s="40" t="s">
        <v>108</v>
      </c>
      <c r="V74" s="40" t="s">
        <v>109</v>
      </c>
      <c r="W74" s="40" t="s">
        <v>110</v>
      </c>
      <c r="X74" s="40" t="s">
        <v>111</v>
      </c>
      <c r="Y74" s="41" t="s">
        <v>112</v>
      </c>
    </row>
    <row r="75" spans="2:25" ht="38.25" customHeight="1">
      <c r="B75" s="6"/>
      <c r="C75" s="324" t="s">
        <v>531</v>
      </c>
      <c r="D75" s="321" t="s">
        <v>533</v>
      </c>
      <c r="E75" s="434">
        <f>C37</f>
        <v>0</v>
      </c>
      <c r="F75" s="435"/>
      <c r="G75" s="322">
        <f>C35</f>
        <v>0</v>
      </c>
      <c r="H75" s="521">
        <f>C39</f>
        <v>0</v>
      </c>
      <c r="I75" s="522"/>
      <c r="J75" s="171"/>
      <c r="K75" s="171"/>
      <c r="L75" s="171"/>
      <c r="M75" s="9"/>
      <c r="N75" s="19"/>
      <c r="O75" s="315"/>
      <c r="P75" s="37" t="s">
        <v>466</v>
      </c>
      <c r="Q75" s="38"/>
      <c r="R75" s="44" t="s">
        <v>80</v>
      </c>
      <c r="S75" s="45"/>
      <c r="T75" s="293" t="s">
        <v>526</v>
      </c>
      <c r="U75" s="45"/>
      <c r="V75" s="45" t="s">
        <v>80</v>
      </c>
      <c r="W75" s="45" t="s">
        <v>80</v>
      </c>
      <c r="X75" s="45" t="s">
        <v>80</v>
      </c>
      <c r="Y75" s="46" t="s">
        <v>80</v>
      </c>
    </row>
    <row r="76" spans="2:25" ht="43.5" customHeight="1">
      <c r="B76" s="6"/>
      <c r="C76" s="325" t="s">
        <v>532</v>
      </c>
      <c r="D76" s="328">
        <f>C33</f>
        <v>0</v>
      </c>
      <c r="E76" s="436">
        <f>E75*'3. Emission Factor Selection'!M11</f>
        <v>0</v>
      </c>
      <c r="F76" s="436"/>
      <c r="G76" s="323">
        <f>G75*'3. Emission Factor Selection'!M15</f>
        <v>0</v>
      </c>
      <c r="H76" s="523">
        <f>H75*'3. Emission Factor Selection'!M13</f>
        <v>0</v>
      </c>
      <c r="I76" s="524"/>
      <c r="J76" s="171"/>
      <c r="K76" s="171"/>
      <c r="L76" s="171"/>
      <c r="M76" s="9"/>
      <c r="N76" s="19"/>
      <c r="O76" s="315"/>
      <c r="P76" s="290" t="s">
        <v>482</v>
      </c>
      <c r="Q76" s="38"/>
      <c r="R76" s="40" t="s">
        <v>113</v>
      </c>
      <c r="S76" s="40" t="s">
        <v>114</v>
      </c>
      <c r="T76" s="294" t="s">
        <v>115</v>
      </c>
      <c r="U76" s="40" t="s">
        <v>116</v>
      </c>
      <c r="V76" s="40" t="s">
        <v>117</v>
      </c>
      <c r="W76" s="40" t="s">
        <v>118</v>
      </c>
      <c r="X76" s="40" t="s">
        <v>119</v>
      </c>
      <c r="Y76" s="41" t="s">
        <v>120</v>
      </c>
    </row>
    <row r="77" spans="2:25" ht="43.5" customHeight="1" thickBot="1">
      <c r="B77" s="6"/>
      <c r="C77" s="326" t="s">
        <v>535</v>
      </c>
      <c r="D77" s="329">
        <f>D76/99976.124488*1000*'3. Emission Factor Selection'!C19</f>
        <v>0</v>
      </c>
      <c r="E77" s="437">
        <f>E75*'3. Emission Factor Selection'!C11</f>
        <v>0</v>
      </c>
      <c r="F77" s="438"/>
      <c r="G77" s="327">
        <f>G75*'3. Emission Factor Selection'!C15</f>
        <v>0</v>
      </c>
      <c r="H77" s="437">
        <f>H75*'3. Emission Factor Selection'!C13</f>
        <v>0</v>
      </c>
      <c r="I77" s="525"/>
      <c r="J77" s="171"/>
      <c r="K77" s="171"/>
      <c r="L77" s="171"/>
      <c r="M77" s="9"/>
      <c r="N77" s="19"/>
      <c r="O77" s="315"/>
      <c r="P77" s="37" t="s">
        <v>467</v>
      </c>
      <c r="Q77" s="38"/>
      <c r="R77" s="40" t="s">
        <v>121</v>
      </c>
      <c r="S77" s="40" t="s">
        <v>122</v>
      </c>
      <c r="T77" s="294" t="s">
        <v>123</v>
      </c>
      <c r="U77" s="40" t="s">
        <v>124</v>
      </c>
      <c r="V77" s="40" t="s">
        <v>125</v>
      </c>
      <c r="W77" s="40" t="s">
        <v>126</v>
      </c>
      <c r="X77" s="40" t="s">
        <v>127</v>
      </c>
      <c r="Y77" s="41" t="s">
        <v>128</v>
      </c>
    </row>
    <row r="78" spans="2:25" ht="43.5" customHeight="1" thickBot="1">
      <c r="B78" s="6"/>
      <c r="C78" s="30"/>
      <c r="D78" s="30"/>
      <c r="E78" s="30"/>
      <c r="F78" s="30"/>
      <c r="G78" s="30"/>
      <c r="H78" s="30"/>
      <c r="I78" s="30"/>
      <c r="J78" s="30"/>
      <c r="K78" s="30"/>
      <c r="L78" s="30"/>
      <c r="M78" s="9"/>
      <c r="N78" s="19"/>
      <c r="O78" s="315"/>
      <c r="P78" s="37" t="s">
        <v>468</v>
      </c>
      <c r="Q78" s="38"/>
      <c r="R78" s="42"/>
      <c r="S78" s="42"/>
      <c r="T78" s="293" t="s">
        <v>526</v>
      </c>
      <c r="U78" s="42"/>
      <c r="V78" s="42"/>
      <c r="W78" s="42"/>
      <c r="X78" s="42"/>
      <c r="Y78" s="43"/>
    </row>
    <row r="79" spans="2:25" ht="61.5" customHeight="1">
      <c r="B79" s="6"/>
      <c r="C79" s="79"/>
      <c r="D79" s="494" t="s">
        <v>380</v>
      </c>
      <c r="E79" s="495"/>
      <c r="F79" s="496"/>
      <c r="G79" s="495" t="s">
        <v>539</v>
      </c>
      <c r="H79" s="495"/>
      <c r="I79" s="495"/>
      <c r="J79" s="147"/>
      <c r="K79" s="143" t="s">
        <v>383</v>
      </c>
      <c r="L79" s="142" t="s">
        <v>411</v>
      </c>
      <c r="M79" s="9"/>
      <c r="N79" s="19"/>
      <c r="O79" s="315"/>
      <c r="P79" s="290" t="s">
        <v>480</v>
      </c>
      <c r="Q79" s="38"/>
      <c r="R79" s="40" t="s">
        <v>129</v>
      </c>
      <c r="S79" s="40" t="s">
        <v>130</v>
      </c>
      <c r="T79" s="294" t="s">
        <v>131</v>
      </c>
      <c r="U79" s="40" t="s">
        <v>132</v>
      </c>
      <c r="V79" s="40" t="s">
        <v>133</v>
      </c>
      <c r="W79" s="40" t="s">
        <v>134</v>
      </c>
      <c r="X79" s="40" t="s">
        <v>135</v>
      </c>
      <c r="Y79" s="41" t="s">
        <v>136</v>
      </c>
    </row>
    <row r="80" spans="2:25" ht="32.25" customHeight="1" thickBot="1">
      <c r="B80" s="6"/>
      <c r="C80" s="150"/>
      <c r="D80" s="144" t="s">
        <v>379</v>
      </c>
      <c r="E80" s="492" t="s">
        <v>364</v>
      </c>
      <c r="F80" s="493"/>
      <c r="G80" s="145" t="s">
        <v>381</v>
      </c>
      <c r="H80" s="492" t="s">
        <v>364</v>
      </c>
      <c r="I80" s="520"/>
      <c r="J80" s="148"/>
      <c r="K80" s="145" t="s">
        <v>364</v>
      </c>
      <c r="L80" s="146" t="s">
        <v>382</v>
      </c>
      <c r="M80" s="9"/>
      <c r="N80" s="19"/>
      <c r="O80" s="315"/>
      <c r="P80" s="37" t="s">
        <v>469</v>
      </c>
      <c r="Q80" s="38"/>
      <c r="R80" s="40" t="s">
        <v>137</v>
      </c>
      <c r="S80" s="40" t="s">
        <v>138</v>
      </c>
      <c r="T80" s="294" t="s">
        <v>139</v>
      </c>
      <c r="U80" s="40" t="s">
        <v>140</v>
      </c>
      <c r="V80" s="40" t="s">
        <v>141</v>
      </c>
      <c r="W80" s="40" t="s">
        <v>142</v>
      </c>
      <c r="X80" s="40" t="s">
        <v>143</v>
      </c>
      <c r="Y80" s="41" t="s">
        <v>144</v>
      </c>
    </row>
    <row r="81" spans="2:25" ht="33" customHeight="1">
      <c r="B81" s="6"/>
      <c r="C81" s="303" t="s">
        <v>594</v>
      </c>
      <c r="D81" s="304">
        <f>IF(C19="Project made no improvements beyond energy code",(1-G87)*'2. Energy Usage Information'!C45*'2. Energy Usage Information'!K63/3.412,C31)</f>
        <v>286014.0679953107</v>
      </c>
      <c r="E81" s="490">
        <f>D81*3.412</f>
        <v>975880.0000000001</v>
      </c>
      <c r="F81" s="491"/>
      <c r="G81" s="305">
        <f>H81/99976.124488*1000</f>
        <v>97.61130519888613</v>
      </c>
      <c r="H81" s="516">
        <f>IF(C19="Project made no improvements beyond energy code",(1-G87)*'2. Energy Usage Information'!C45*'2. Energy Usage Information'!K63*0.01,SUM(D76:I76)+C43)</f>
        <v>9758.800000000001</v>
      </c>
      <c r="I81" s="517"/>
      <c r="J81" s="149"/>
      <c r="K81" s="305">
        <f>H81+E81</f>
        <v>985638.8000000002</v>
      </c>
      <c r="L81" s="416">
        <f>((D82*'3. Emission Factor Selection'!$C$17)+(SUM(D77:I77)))/2000</f>
        <v>200.6034036407128</v>
      </c>
      <c r="M81" s="9"/>
      <c r="N81" s="19"/>
      <c r="O81" s="315"/>
      <c r="P81" s="37" t="s">
        <v>470</v>
      </c>
      <c r="Q81" s="38"/>
      <c r="R81" s="40" t="s">
        <v>145</v>
      </c>
      <c r="S81" s="40" t="s">
        <v>146</v>
      </c>
      <c r="T81" s="294" t="s">
        <v>147</v>
      </c>
      <c r="U81" s="40" t="s">
        <v>148</v>
      </c>
      <c r="V81" s="40" t="s">
        <v>149</v>
      </c>
      <c r="W81" s="40" t="s">
        <v>150</v>
      </c>
      <c r="X81" s="40" t="s">
        <v>151</v>
      </c>
      <c r="Y81" s="41" t="s">
        <v>152</v>
      </c>
    </row>
    <row r="82" spans="2:25" ht="33" customHeight="1" thickBot="1">
      <c r="B82" s="6"/>
      <c r="C82" s="309" t="s">
        <v>523</v>
      </c>
      <c r="D82" s="310">
        <f>D81-C41</f>
        <v>286014.0679953107</v>
      </c>
      <c r="E82" s="420">
        <f>D82*3.412</f>
        <v>975880.0000000001</v>
      </c>
      <c r="F82" s="421"/>
      <c r="G82" s="311">
        <f>H82/99976.124488*1000</f>
        <v>97.61130519888613</v>
      </c>
      <c r="H82" s="420">
        <f>H81-C43</f>
        <v>9758.800000000001</v>
      </c>
      <c r="I82" s="421"/>
      <c r="J82" s="149"/>
      <c r="K82" s="310">
        <f>E82+H82</f>
        <v>985638.8000000002</v>
      </c>
      <c r="L82" s="417"/>
      <c r="M82" s="9"/>
      <c r="N82" s="19"/>
      <c r="O82" s="315"/>
      <c r="P82" s="290" t="s">
        <v>478</v>
      </c>
      <c r="Q82" s="38"/>
      <c r="R82" s="40" t="s">
        <v>153</v>
      </c>
      <c r="S82" s="40" t="s">
        <v>154</v>
      </c>
      <c r="T82" s="294" t="s">
        <v>155</v>
      </c>
      <c r="U82" s="40" t="s">
        <v>156</v>
      </c>
      <c r="V82" s="40" t="s">
        <v>157</v>
      </c>
      <c r="W82" s="40" t="s">
        <v>158</v>
      </c>
      <c r="X82" s="40" t="s">
        <v>159</v>
      </c>
      <c r="Y82" s="41" t="s">
        <v>160</v>
      </c>
    </row>
    <row r="83" spans="2:25" ht="35.25" customHeight="1" thickBot="1">
      <c r="B83" s="6"/>
      <c r="C83" s="306" t="s">
        <v>372</v>
      </c>
      <c r="D83" s="307">
        <f>E83/3412.141*1000</f>
        <v>461293.9500448545</v>
      </c>
      <c r="E83" s="441">
        <f>C45*K63</f>
        <v>1574000</v>
      </c>
      <c r="F83" s="442"/>
      <c r="G83" s="308">
        <f>H83/99976.124488*1000</f>
        <v>15743.758903046148</v>
      </c>
      <c r="H83" s="518">
        <f>(1-C45)*K63</f>
        <v>1574000</v>
      </c>
      <c r="I83" s="519"/>
      <c r="J83" s="149"/>
      <c r="K83" s="308">
        <f>H83+E83</f>
        <v>3148000</v>
      </c>
      <c r="L83" s="312">
        <f>((D83*'3. Emission Factor Selection'!$C$17)+(G83*'3. Emission Factor Selection'!$C$19))/2000</f>
        <v>415.64149619658525</v>
      </c>
      <c r="M83" s="9"/>
      <c r="N83" s="19"/>
      <c r="O83" s="315"/>
      <c r="P83" s="37" t="s">
        <v>471</v>
      </c>
      <c r="Q83" s="38"/>
      <c r="R83" s="42"/>
      <c r="S83" s="42"/>
      <c r="T83" s="293" t="s">
        <v>526</v>
      </c>
      <c r="U83" s="42"/>
      <c r="V83" s="42"/>
      <c r="W83" s="42"/>
      <c r="X83" s="42"/>
      <c r="Y83" s="43"/>
    </row>
    <row r="84" spans="2:25" ht="39.75" customHeight="1" thickBot="1">
      <c r="B84" s="6"/>
      <c r="C84" s="30"/>
      <c r="D84" s="30"/>
      <c r="E84" s="30"/>
      <c r="F84" s="30"/>
      <c r="G84" s="30"/>
      <c r="H84" s="30"/>
      <c r="I84" s="30"/>
      <c r="J84" s="30"/>
      <c r="K84" s="30"/>
      <c r="L84" s="30"/>
      <c r="M84" s="9"/>
      <c r="N84" s="19"/>
      <c r="O84" s="315"/>
      <c r="P84" s="290" t="s">
        <v>484</v>
      </c>
      <c r="Q84" s="38"/>
      <c r="R84" s="40" t="s">
        <v>115</v>
      </c>
      <c r="S84" s="40" t="s">
        <v>161</v>
      </c>
      <c r="T84" s="294" t="s">
        <v>162</v>
      </c>
      <c r="U84" s="40" t="s">
        <v>163</v>
      </c>
      <c r="V84" s="40" t="s">
        <v>164</v>
      </c>
      <c r="W84" s="40" t="s">
        <v>165</v>
      </c>
      <c r="X84" s="40" t="s">
        <v>166</v>
      </c>
      <c r="Y84" s="41" t="s">
        <v>167</v>
      </c>
    </row>
    <row r="85" spans="2:25" ht="113.25" thickBot="1">
      <c r="B85" s="6"/>
      <c r="C85" s="30"/>
      <c r="D85" s="30"/>
      <c r="E85" s="30"/>
      <c r="F85" s="30"/>
      <c r="G85" s="30"/>
      <c r="H85" s="8"/>
      <c r="I85" s="151"/>
      <c r="J85" s="151"/>
      <c r="K85" s="152" t="s">
        <v>374</v>
      </c>
      <c r="L85" s="153" t="s">
        <v>412</v>
      </c>
      <c r="M85" s="9"/>
      <c r="N85" s="19"/>
      <c r="O85" s="315"/>
      <c r="P85" s="290" t="s">
        <v>485</v>
      </c>
      <c r="Q85" s="38"/>
      <c r="R85" s="40" t="s">
        <v>168</v>
      </c>
      <c r="S85" s="40" t="s">
        <v>169</v>
      </c>
      <c r="T85" s="294" t="s">
        <v>170</v>
      </c>
      <c r="U85" s="40" t="s">
        <v>171</v>
      </c>
      <c r="V85" s="40" t="s">
        <v>172</v>
      </c>
      <c r="W85" s="40" t="s">
        <v>173</v>
      </c>
      <c r="X85" s="40" t="s">
        <v>174</v>
      </c>
      <c r="Y85" s="41" t="s">
        <v>175</v>
      </c>
    </row>
    <row r="86" spans="2:25" ht="15.75">
      <c r="B86" s="6"/>
      <c r="C86" s="313" t="s">
        <v>595</v>
      </c>
      <c r="D86" s="341">
        <f>TRUNC((E81+H81)/SUM(E57:F60),1)</f>
        <v>19.7</v>
      </c>
      <c r="E86" s="30"/>
      <c r="F86" s="30"/>
      <c r="G86" s="439" t="s">
        <v>584</v>
      </c>
      <c r="H86" s="440"/>
      <c r="I86" s="151"/>
      <c r="J86" s="151"/>
      <c r="K86" s="418">
        <f>(K83-K82)/K83</f>
        <v>0.6869</v>
      </c>
      <c r="L86" s="418">
        <f>(L83-L81)/L83</f>
        <v>0.5173643501036919</v>
      </c>
      <c r="M86" s="9"/>
      <c r="N86" s="19"/>
      <c r="O86" s="315"/>
      <c r="P86" s="37" t="s">
        <v>472</v>
      </c>
      <c r="Q86" s="38"/>
      <c r="R86" s="40" t="s">
        <v>176</v>
      </c>
      <c r="S86" s="40" t="s">
        <v>177</v>
      </c>
      <c r="T86" s="294" t="s">
        <v>178</v>
      </c>
      <c r="U86" s="40" t="s">
        <v>179</v>
      </c>
      <c r="V86" s="40" t="s">
        <v>180</v>
      </c>
      <c r="W86" s="40" t="s">
        <v>181</v>
      </c>
      <c r="X86" s="40" t="s">
        <v>182</v>
      </c>
      <c r="Y86" s="41" t="s">
        <v>183</v>
      </c>
    </row>
    <row r="87" spans="2:25" ht="30.75" thickBot="1">
      <c r="B87" s="6"/>
      <c r="C87" s="154" t="s">
        <v>524</v>
      </c>
      <c r="D87" s="342">
        <f>TRUNC((E82+H82)/SUM(E57:F60),1)</f>
        <v>19.7</v>
      </c>
      <c r="E87" s="30"/>
      <c r="F87" s="30"/>
      <c r="G87" s="428">
        <f>VLOOKUP(C10,AD175:AF191,3,FALSE)</f>
        <v>0.38</v>
      </c>
      <c r="H87" s="429"/>
      <c r="I87" s="151"/>
      <c r="J87" s="151"/>
      <c r="K87" s="419"/>
      <c r="L87" s="419"/>
      <c r="M87" s="9"/>
      <c r="N87" s="19"/>
      <c r="O87" s="315"/>
      <c r="P87" s="37" t="s">
        <v>473</v>
      </c>
      <c r="Q87" s="38"/>
      <c r="R87" s="42" t="s">
        <v>80</v>
      </c>
      <c r="S87" s="42"/>
      <c r="T87" s="293" t="s">
        <v>526</v>
      </c>
      <c r="U87" s="42"/>
      <c r="V87" s="42" t="s">
        <v>80</v>
      </c>
      <c r="W87" s="42" t="s">
        <v>80</v>
      </c>
      <c r="X87" s="42" t="s">
        <v>80</v>
      </c>
      <c r="Y87" s="43" t="s">
        <v>80</v>
      </c>
    </row>
    <row r="88" spans="2:25" ht="15.75" thickBot="1">
      <c r="B88" s="13"/>
      <c r="C88" s="14"/>
      <c r="D88" s="14"/>
      <c r="E88" s="14"/>
      <c r="F88" s="14"/>
      <c r="G88" s="14"/>
      <c r="H88" s="14"/>
      <c r="I88" s="14"/>
      <c r="J88" s="14"/>
      <c r="K88" s="14"/>
      <c r="L88" s="14"/>
      <c r="M88" s="16"/>
      <c r="N88" s="19"/>
      <c r="O88" s="315"/>
      <c r="P88" s="290" t="s">
        <v>479</v>
      </c>
      <c r="Q88" s="38"/>
      <c r="R88" s="40" t="s">
        <v>184</v>
      </c>
      <c r="S88" s="40" t="s">
        <v>185</v>
      </c>
      <c r="T88" s="294" t="s">
        <v>186</v>
      </c>
      <c r="U88" s="40" t="s">
        <v>187</v>
      </c>
      <c r="V88" s="40" t="s">
        <v>188</v>
      </c>
      <c r="W88" s="40" t="s">
        <v>189</v>
      </c>
      <c r="X88" s="40" t="s">
        <v>190</v>
      </c>
      <c r="Y88" s="41" t="s">
        <v>191</v>
      </c>
    </row>
    <row r="89" spans="2:25" ht="15">
      <c r="B89" s="20"/>
      <c r="C89" s="20"/>
      <c r="D89" s="20"/>
      <c r="E89" s="20"/>
      <c r="F89" s="20"/>
      <c r="G89" s="20"/>
      <c r="H89" s="20"/>
      <c r="I89" s="20"/>
      <c r="J89" s="20"/>
      <c r="K89" s="20"/>
      <c r="L89" s="20"/>
      <c r="M89" s="20"/>
      <c r="N89" s="19"/>
      <c r="O89" s="315"/>
      <c r="P89" s="37" t="s">
        <v>474</v>
      </c>
      <c r="Q89" s="38"/>
      <c r="R89" s="44"/>
      <c r="S89" s="45"/>
      <c r="T89" s="293" t="s">
        <v>526</v>
      </c>
      <c r="U89" s="45"/>
      <c r="V89" s="45"/>
      <c r="W89" s="45"/>
      <c r="X89" s="45"/>
      <c r="Y89" s="46"/>
    </row>
    <row r="90" spans="2:25" ht="15">
      <c r="B90" s="19"/>
      <c r="C90" s="19"/>
      <c r="D90" s="19"/>
      <c r="E90" s="19"/>
      <c r="F90" s="19"/>
      <c r="G90" s="19"/>
      <c r="H90" s="19"/>
      <c r="I90" s="19"/>
      <c r="J90" s="19"/>
      <c r="K90" s="19"/>
      <c r="L90" s="19"/>
      <c r="M90" s="19"/>
      <c r="N90" s="19"/>
      <c r="O90" s="315"/>
      <c r="P90" s="37" t="s">
        <v>475</v>
      </c>
      <c r="Q90" s="38"/>
      <c r="R90" s="44"/>
      <c r="S90" s="45"/>
      <c r="T90" s="293" t="s">
        <v>526</v>
      </c>
      <c r="U90" s="45"/>
      <c r="V90" s="45"/>
      <c r="W90" s="45"/>
      <c r="X90" s="45"/>
      <c r="Y90" s="46"/>
    </row>
    <row r="91" spans="2:25" ht="15">
      <c r="B91" s="19"/>
      <c r="C91" s="19"/>
      <c r="D91" s="19"/>
      <c r="E91" s="19"/>
      <c r="F91" s="19"/>
      <c r="G91" s="19"/>
      <c r="H91" s="19"/>
      <c r="I91" s="19"/>
      <c r="J91" s="19"/>
      <c r="K91" s="19"/>
      <c r="L91" s="19"/>
      <c r="M91" s="19"/>
      <c r="N91" s="19"/>
      <c r="O91" s="315"/>
      <c r="P91" s="290" t="s">
        <v>486</v>
      </c>
      <c r="Q91" s="38"/>
      <c r="R91" s="40" t="s">
        <v>192</v>
      </c>
      <c r="S91" s="40" t="s">
        <v>193</v>
      </c>
      <c r="T91" s="294" t="s">
        <v>194</v>
      </c>
      <c r="U91" s="40" t="s">
        <v>195</v>
      </c>
      <c r="V91" s="40" t="s">
        <v>196</v>
      </c>
      <c r="W91" s="40" t="s">
        <v>197</v>
      </c>
      <c r="X91" s="40" t="s">
        <v>198</v>
      </c>
      <c r="Y91" s="41" t="s">
        <v>199</v>
      </c>
    </row>
    <row r="92" spans="2:25" ht="15">
      <c r="B92" s="19"/>
      <c r="C92" s="19"/>
      <c r="D92" s="19"/>
      <c r="E92" s="19"/>
      <c r="F92" s="19"/>
      <c r="G92" s="19"/>
      <c r="H92" s="19"/>
      <c r="I92" s="19"/>
      <c r="J92" s="19"/>
      <c r="K92" s="19"/>
      <c r="L92" s="19"/>
      <c r="M92" s="19"/>
      <c r="N92" s="19"/>
      <c r="O92" s="315"/>
      <c r="P92" s="290" t="s">
        <v>487</v>
      </c>
      <c r="Q92" s="38"/>
      <c r="R92" s="44" t="s">
        <v>80</v>
      </c>
      <c r="S92" s="45"/>
      <c r="T92" s="293" t="s">
        <v>526</v>
      </c>
      <c r="U92" s="45"/>
      <c r="V92" s="45"/>
      <c r="W92" s="45"/>
      <c r="X92" s="45"/>
      <c r="Y92" s="46"/>
    </row>
    <row r="93" spans="2:25" ht="15">
      <c r="B93" s="19"/>
      <c r="C93" s="19"/>
      <c r="D93" s="19"/>
      <c r="E93" s="19"/>
      <c r="F93" s="19"/>
      <c r="G93" s="355"/>
      <c r="H93" s="19"/>
      <c r="I93" s="19"/>
      <c r="J93" s="19"/>
      <c r="K93" s="19"/>
      <c r="L93" s="19"/>
      <c r="M93" s="19"/>
      <c r="N93" s="19"/>
      <c r="O93" s="315"/>
      <c r="P93" s="37" t="s">
        <v>476</v>
      </c>
      <c r="Q93" s="38"/>
      <c r="R93" s="44" t="s">
        <v>80</v>
      </c>
      <c r="S93" s="45"/>
      <c r="T93" s="293" t="s">
        <v>526</v>
      </c>
      <c r="U93" s="45"/>
      <c r="V93" s="45"/>
      <c r="W93" s="45"/>
      <c r="X93" s="45"/>
      <c r="Y93" s="46"/>
    </row>
    <row r="94" spans="2:25" ht="15">
      <c r="B94" s="19"/>
      <c r="C94" s="19"/>
      <c r="D94" s="19"/>
      <c r="E94" s="19"/>
      <c r="F94" s="19"/>
      <c r="G94" s="19"/>
      <c r="H94" s="19"/>
      <c r="I94" s="19"/>
      <c r="J94" s="19"/>
      <c r="K94" s="19"/>
      <c r="L94" s="19"/>
      <c r="M94" s="19"/>
      <c r="N94" s="19"/>
      <c r="O94" s="315"/>
      <c r="P94" s="290" t="s">
        <v>488</v>
      </c>
      <c r="Q94" s="38"/>
      <c r="R94" s="40" t="s">
        <v>200</v>
      </c>
      <c r="S94" s="40" t="s">
        <v>201</v>
      </c>
      <c r="T94" s="294" t="s">
        <v>202</v>
      </c>
      <c r="U94" s="40" t="s">
        <v>203</v>
      </c>
      <c r="V94" s="40" t="s">
        <v>204</v>
      </c>
      <c r="W94" s="40" t="s">
        <v>205</v>
      </c>
      <c r="X94" s="40" t="s">
        <v>206</v>
      </c>
      <c r="Y94" s="41" t="s">
        <v>207</v>
      </c>
    </row>
    <row r="95" spans="2:25" ht="15">
      <c r="B95" s="19"/>
      <c r="C95" s="19"/>
      <c r="D95" s="19"/>
      <c r="E95" s="19"/>
      <c r="F95" s="19"/>
      <c r="G95" s="19"/>
      <c r="H95" s="19"/>
      <c r="I95" s="19"/>
      <c r="J95" s="19"/>
      <c r="K95" s="19"/>
      <c r="L95" s="19"/>
      <c r="M95" s="19"/>
      <c r="N95" s="19"/>
      <c r="O95" s="315"/>
      <c r="P95" s="37" t="s">
        <v>489</v>
      </c>
      <c r="Q95" s="38"/>
      <c r="R95" s="40" t="s">
        <v>208</v>
      </c>
      <c r="S95" s="40" t="s">
        <v>99</v>
      </c>
      <c r="T95" s="294" t="s">
        <v>209</v>
      </c>
      <c r="U95" s="40" t="s">
        <v>210</v>
      </c>
      <c r="V95" s="40" t="s">
        <v>211</v>
      </c>
      <c r="W95" s="40" t="s">
        <v>212</v>
      </c>
      <c r="X95" s="40" t="s">
        <v>213</v>
      </c>
      <c r="Y95" s="41" t="s">
        <v>214</v>
      </c>
    </row>
    <row r="96" spans="2:25" ht="15">
      <c r="B96" s="19"/>
      <c r="C96" s="19"/>
      <c r="D96" s="19"/>
      <c r="E96" s="19"/>
      <c r="F96" s="19"/>
      <c r="G96" s="19"/>
      <c r="H96" s="19"/>
      <c r="I96" s="19"/>
      <c r="J96" s="19"/>
      <c r="K96" s="19"/>
      <c r="L96" s="19"/>
      <c r="M96" s="19"/>
      <c r="N96" s="19"/>
      <c r="O96" s="315"/>
      <c r="P96" s="37" t="s">
        <v>490</v>
      </c>
      <c r="Q96" s="38"/>
      <c r="R96" s="40" t="s">
        <v>215</v>
      </c>
      <c r="S96" s="40" t="s">
        <v>130</v>
      </c>
      <c r="T96" s="294" t="s">
        <v>216</v>
      </c>
      <c r="U96" s="40" t="s">
        <v>217</v>
      </c>
      <c r="V96" s="40" t="s">
        <v>218</v>
      </c>
      <c r="W96" s="40" t="s">
        <v>219</v>
      </c>
      <c r="X96" s="40" t="s">
        <v>220</v>
      </c>
      <c r="Y96" s="41" t="s">
        <v>221</v>
      </c>
    </row>
    <row r="97" spans="2:25" ht="15">
      <c r="B97" s="19"/>
      <c r="C97" s="19"/>
      <c r="D97" s="19"/>
      <c r="E97" s="19"/>
      <c r="F97" s="19"/>
      <c r="G97" s="19"/>
      <c r="H97" s="19"/>
      <c r="I97" s="19"/>
      <c r="J97" s="19"/>
      <c r="K97" s="19"/>
      <c r="L97" s="19"/>
      <c r="M97" s="19"/>
      <c r="N97" s="19"/>
      <c r="O97" s="315"/>
      <c r="P97" s="37" t="s">
        <v>491</v>
      </c>
      <c r="Q97" s="38"/>
      <c r="R97" s="40" t="s">
        <v>222</v>
      </c>
      <c r="S97" s="40" t="s">
        <v>223</v>
      </c>
      <c r="T97" s="294" t="s">
        <v>224</v>
      </c>
      <c r="U97" s="40" t="s">
        <v>225</v>
      </c>
      <c r="V97" s="40" t="s">
        <v>226</v>
      </c>
      <c r="W97" s="40" t="s">
        <v>227</v>
      </c>
      <c r="X97" s="40" t="s">
        <v>228</v>
      </c>
      <c r="Y97" s="41" t="s">
        <v>229</v>
      </c>
    </row>
    <row r="98" spans="2:25" ht="15">
      <c r="B98" s="19"/>
      <c r="C98" s="19"/>
      <c r="D98" s="19"/>
      <c r="E98" s="19"/>
      <c r="F98" s="19"/>
      <c r="G98" s="19"/>
      <c r="H98" s="19"/>
      <c r="I98" s="19"/>
      <c r="J98" s="19"/>
      <c r="K98" s="19"/>
      <c r="L98" s="19"/>
      <c r="M98" s="19"/>
      <c r="N98" s="19"/>
      <c r="O98" s="315"/>
      <c r="P98" s="37" t="s">
        <v>492</v>
      </c>
      <c r="Q98" s="38"/>
      <c r="R98" s="40" t="s">
        <v>230</v>
      </c>
      <c r="S98" s="40" t="s">
        <v>201</v>
      </c>
      <c r="T98" s="294" t="s">
        <v>231</v>
      </c>
      <c r="U98" s="40" t="s">
        <v>232</v>
      </c>
      <c r="V98" s="40" t="s">
        <v>220</v>
      </c>
      <c r="W98" s="40" t="s">
        <v>233</v>
      </c>
      <c r="X98" s="40" t="s">
        <v>221</v>
      </c>
      <c r="Y98" s="41" t="s">
        <v>234</v>
      </c>
    </row>
    <row r="99" spans="2:25" ht="15">
      <c r="B99" s="19"/>
      <c r="C99" s="19"/>
      <c r="D99" s="19"/>
      <c r="E99" s="19"/>
      <c r="F99" s="19"/>
      <c r="G99" s="19"/>
      <c r="H99" s="19"/>
      <c r="I99" s="19"/>
      <c r="J99" s="19"/>
      <c r="K99" s="19"/>
      <c r="L99" s="19"/>
      <c r="M99" s="19"/>
      <c r="N99" s="19"/>
      <c r="O99" s="315"/>
      <c r="P99" s="290" t="s">
        <v>493</v>
      </c>
      <c r="Q99" s="38"/>
      <c r="R99" s="40" t="s">
        <v>235</v>
      </c>
      <c r="S99" s="40" t="s">
        <v>201</v>
      </c>
      <c r="T99" s="294" t="s">
        <v>236</v>
      </c>
      <c r="U99" s="40" t="s">
        <v>237</v>
      </c>
      <c r="V99" s="40" t="s">
        <v>110</v>
      </c>
      <c r="W99" s="40" t="s">
        <v>238</v>
      </c>
      <c r="X99" s="40" t="s">
        <v>239</v>
      </c>
      <c r="Y99" s="41" t="s">
        <v>240</v>
      </c>
    </row>
    <row r="100" spans="2:25" ht="15">
      <c r="B100" s="19"/>
      <c r="C100" s="19"/>
      <c r="D100" s="19"/>
      <c r="E100" s="19"/>
      <c r="F100" s="19"/>
      <c r="G100" s="19"/>
      <c r="H100" s="19"/>
      <c r="I100" s="19"/>
      <c r="J100" s="19"/>
      <c r="K100" s="19"/>
      <c r="L100" s="19"/>
      <c r="M100" s="19"/>
      <c r="N100" s="19"/>
      <c r="O100" s="315"/>
      <c r="P100" s="37" t="s">
        <v>477</v>
      </c>
      <c r="Q100" s="38"/>
      <c r="R100" s="40" t="s">
        <v>241</v>
      </c>
      <c r="S100" s="40" t="s">
        <v>242</v>
      </c>
      <c r="T100" s="294" t="s">
        <v>243</v>
      </c>
      <c r="U100" s="40" t="s">
        <v>244</v>
      </c>
      <c r="V100" s="40" t="s">
        <v>219</v>
      </c>
      <c r="W100" s="40" t="s">
        <v>245</v>
      </c>
      <c r="X100" s="40" t="s">
        <v>233</v>
      </c>
      <c r="Y100" s="41" t="s">
        <v>246</v>
      </c>
    </row>
    <row r="101" spans="2:25" ht="15">
      <c r="B101" s="19"/>
      <c r="C101" s="19"/>
      <c r="D101" s="19"/>
      <c r="E101" s="19"/>
      <c r="F101" s="19"/>
      <c r="G101" s="19"/>
      <c r="H101" s="19"/>
      <c r="I101" s="19"/>
      <c r="J101" s="19"/>
      <c r="K101" s="19"/>
      <c r="L101" s="19"/>
      <c r="M101" s="19"/>
      <c r="N101" s="19"/>
      <c r="O101" s="315"/>
      <c r="P101" s="37" t="s">
        <v>494</v>
      </c>
      <c r="Q101" s="38"/>
      <c r="R101" s="42"/>
      <c r="S101" s="42"/>
      <c r="T101" s="293" t="s">
        <v>526</v>
      </c>
      <c r="U101" s="42"/>
      <c r="V101" s="42"/>
      <c r="W101" s="42"/>
      <c r="X101" s="42"/>
      <c r="Y101" s="43"/>
    </row>
    <row r="102" spans="2:25" ht="15">
      <c r="B102" s="19"/>
      <c r="C102" s="19"/>
      <c r="D102" s="19"/>
      <c r="E102" s="19"/>
      <c r="F102" s="19"/>
      <c r="G102" s="19"/>
      <c r="H102" s="19"/>
      <c r="I102" s="19"/>
      <c r="J102" s="19"/>
      <c r="K102" s="19"/>
      <c r="L102" s="19"/>
      <c r="M102" s="19"/>
      <c r="N102" s="19"/>
      <c r="O102" s="315"/>
      <c r="P102" s="290" t="s">
        <v>500</v>
      </c>
      <c r="Q102" s="38"/>
      <c r="R102" s="42" t="s">
        <v>80</v>
      </c>
      <c r="S102" s="42"/>
      <c r="T102" s="293" t="s">
        <v>526</v>
      </c>
      <c r="U102" s="42"/>
      <c r="V102" s="42"/>
      <c r="W102" s="42"/>
      <c r="X102" s="42"/>
      <c r="Y102" s="43"/>
    </row>
    <row r="103" spans="2:25" ht="15">
      <c r="B103" s="19"/>
      <c r="C103" s="19"/>
      <c r="D103" s="19"/>
      <c r="E103" s="19"/>
      <c r="F103" s="19"/>
      <c r="G103" s="19"/>
      <c r="H103" s="19"/>
      <c r="I103" s="19"/>
      <c r="J103" s="19"/>
      <c r="K103" s="19"/>
      <c r="L103" s="19"/>
      <c r="M103" s="19"/>
      <c r="N103" s="19"/>
      <c r="O103" s="315"/>
      <c r="P103" s="290" t="s">
        <v>501</v>
      </c>
      <c r="Q103" s="38"/>
      <c r="R103" s="40" t="s">
        <v>284</v>
      </c>
      <c r="S103" s="40" t="s">
        <v>285</v>
      </c>
      <c r="T103" s="294" t="s">
        <v>286</v>
      </c>
      <c r="U103" s="40" t="s">
        <v>287</v>
      </c>
      <c r="V103" s="40" t="s">
        <v>288</v>
      </c>
      <c r="W103" s="40" t="s">
        <v>289</v>
      </c>
      <c r="X103" s="40" t="s">
        <v>290</v>
      </c>
      <c r="Y103" s="41" t="s">
        <v>291</v>
      </c>
    </row>
    <row r="104" spans="2:26" ht="15">
      <c r="B104" s="19"/>
      <c r="C104" s="19"/>
      <c r="D104" s="19"/>
      <c r="E104" s="19"/>
      <c r="F104" s="19"/>
      <c r="G104" s="19"/>
      <c r="H104" s="19"/>
      <c r="I104" s="19"/>
      <c r="J104" s="19"/>
      <c r="K104" s="19"/>
      <c r="L104" s="19"/>
      <c r="M104" s="19"/>
      <c r="N104" s="19"/>
      <c r="O104" s="315"/>
      <c r="P104" s="290" t="s">
        <v>550</v>
      </c>
      <c r="Q104" s="38"/>
      <c r="R104" s="372">
        <f>T104*2.2</f>
        <v>96.14000000000001</v>
      </c>
      <c r="S104" s="373">
        <v>0.6</v>
      </c>
      <c r="T104" s="366">
        <v>43.7</v>
      </c>
      <c r="U104" s="377">
        <f>$T$104*0.5</f>
        <v>21.85</v>
      </c>
      <c r="V104" s="377">
        <f>$T$104*0.4</f>
        <v>17.48</v>
      </c>
      <c r="W104" s="377">
        <f>$T$104*0.3</f>
        <v>13.110000000000001</v>
      </c>
      <c r="X104" s="377">
        <f>$T$104*0.2</f>
        <v>8.74</v>
      </c>
      <c r="Y104" s="377">
        <f>$T$104*0.1</f>
        <v>4.37</v>
      </c>
      <c r="Z104" s="374" t="s">
        <v>609</v>
      </c>
    </row>
    <row r="105" spans="2:26" ht="15">
      <c r="B105" s="19"/>
      <c r="C105" s="19"/>
      <c r="D105" s="19"/>
      <c r="E105" s="19"/>
      <c r="F105" s="19"/>
      <c r="G105" s="19"/>
      <c r="H105" s="19"/>
      <c r="I105" s="19"/>
      <c r="J105" s="19"/>
      <c r="K105" s="19"/>
      <c r="L105" s="19"/>
      <c r="M105" s="19"/>
      <c r="N105" s="19"/>
      <c r="O105" s="315"/>
      <c r="P105" s="290" t="s">
        <v>549</v>
      </c>
      <c r="Q105" s="38"/>
      <c r="R105" s="372">
        <f>T105*2.2</f>
        <v>96.36</v>
      </c>
      <c r="S105" s="373">
        <v>0.6</v>
      </c>
      <c r="T105" s="366">
        <v>43.8</v>
      </c>
      <c r="U105" s="377">
        <f>$T$105*0.5</f>
        <v>21.9</v>
      </c>
      <c r="V105" s="377">
        <f>$T$105*0.4</f>
        <v>17.52</v>
      </c>
      <c r="W105" s="377">
        <f>$T$105*0.3</f>
        <v>13.139999999999999</v>
      </c>
      <c r="X105" s="377">
        <f>$T$105*0.2</f>
        <v>8.76</v>
      </c>
      <c r="Y105" s="377">
        <f>$T$105*0.1</f>
        <v>4.38</v>
      </c>
      <c r="Z105" s="374" t="s">
        <v>609</v>
      </c>
    </row>
    <row r="106" spans="2:26" ht="15">
      <c r="B106" s="19"/>
      <c r="C106" s="19"/>
      <c r="D106" s="19"/>
      <c r="E106" s="19"/>
      <c r="F106" s="19"/>
      <c r="G106" s="19"/>
      <c r="H106" s="19"/>
      <c r="I106" s="19"/>
      <c r="J106" s="19"/>
      <c r="K106" s="19"/>
      <c r="L106" s="19"/>
      <c r="M106" s="19"/>
      <c r="N106" s="19"/>
      <c r="O106" s="315"/>
      <c r="P106" s="375" t="s">
        <v>610</v>
      </c>
      <c r="Q106" s="376"/>
      <c r="R106" s="372">
        <f>T106*2.2</f>
        <v>128.04000000000002</v>
      </c>
      <c r="S106" s="373">
        <v>0.6</v>
      </c>
      <c r="T106" s="366">
        <v>58.2</v>
      </c>
      <c r="U106" s="377">
        <f>$T$106*0.5</f>
        <v>29.1</v>
      </c>
      <c r="V106" s="377">
        <f>$T$106*0.4</f>
        <v>23.28</v>
      </c>
      <c r="W106" s="377">
        <f>$T$106*0.3</f>
        <v>17.46</v>
      </c>
      <c r="X106" s="377">
        <f>$T$106*0.2</f>
        <v>11.64</v>
      </c>
      <c r="Y106" s="377">
        <f>$T$106*0.1</f>
        <v>5.82</v>
      </c>
      <c r="Z106" s="374" t="s">
        <v>609</v>
      </c>
    </row>
    <row r="107" spans="2:26" ht="15">
      <c r="B107" s="19"/>
      <c r="C107" s="19"/>
      <c r="D107" s="19"/>
      <c r="E107" s="19"/>
      <c r="F107" s="19"/>
      <c r="G107" s="19"/>
      <c r="H107" s="19"/>
      <c r="I107" s="19"/>
      <c r="J107" s="19"/>
      <c r="K107" s="19"/>
      <c r="L107" s="19"/>
      <c r="M107" s="19"/>
      <c r="N107" s="19"/>
      <c r="O107" s="367"/>
      <c r="P107" s="370" t="s">
        <v>611</v>
      </c>
      <c r="Q107" s="371"/>
      <c r="R107" s="372">
        <f>T107*2.2</f>
        <v>173.36</v>
      </c>
      <c r="S107" s="373">
        <v>0.6</v>
      </c>
      <c r="T107" s="366">
        <v>78.8</v>
      </c>
      <c r="U107" s="377">
        <f>$T$107*0.5</f>
        <v>39.4</v>
      </c>
      <c r="V107" s="377">
        <f>$T$107*0.4</f>
        <v>31.52</v>
      </c>
      <c r="W107" s="377">
        <f>$T$107*0.3</f>
        <v>23.639999999999997</v>
      </c>
      <c r="X107" s="377">
        <f>$T$107*0.2</f>
        <v>15.76</v>
      </c>
      <c r="Y107" s="377">
        <f>$T$107*0.1</f>
        <v>7.88</v>
      </c>
      <c r="Z107" s="374" t="s">
        <v>609</v>
      </c>
    </row>
    <row r="108" spans="2:25" ht="15">
      <c r="B108" s="19"/>
      <c r="C108" s="19"/>
      <c r="D108" s="19"/>
      <c r="E108" s="19"/>
      <c r="F108" s="19"/>
      <c r="G108" s="19"/>
      <c r="H108" s="19"/>
      <c r="I108" s="19"/>
      <c r="J108" s="19"/>
      <c r="K108" s="19"/>
      <c r="L108" s="19"/>
      <c r="M108" s="19"/>
      <c r="N108" s="19"/>
      <c r="O108" s="367"/>
      <c r="P108" s="368" t="s">
        <v>551</v>
      </c>
      <c r="Q108" s="369"/>
      <c r="R108" s="40">
        <v>128.2</v>
      </c>
      <c r="S108" s="40"/>
      <c r="T108" s="344">
        <v>65.8</v>
      </c>
      <c r="U108" s="40">
        <v>32.9</v>
      </c>
      <c r="V108" s="40">
        <v>26.3</v>
      </c>
      <c r="W108" s="40">
        <v>19.7</v>
      </c>
      <c r="X108" s="40">
        <v>13.2</v>
      </c>
      <c r="Y108" s="41">
        <v>6.6</v>
      </c>
    </row>
    <row r="109" spans="2:25" ht="15">
      <c r="B109" s="19"/>
      <c r="C109" s="19"/>
      <c r="D109" s="19"/>
      <c r="E109" s="19"/>
      <c r="F109" s="19"/>
      <c r="G109" s="19"/>
      <c r="H109" s="19"/>
      <c r="I109" s="19"/>
      <c r="J109" s="19"/>
      <c r="K109" s="19"/>
      <c r="L109" s="19"/>
      <c r="M109" s="19"/>
      <c r="N109" s="19"/>
      <c r="O109" s="315"/>
      <c r="P109" s="290" t="s">
        <v>502</v>
      </c>
      <c r="Q109" s="38"/>
      <c r="R109" s="40" t="s">
        <v>292</v>
      </c>
      <c r="S109" s="40" t="s">
        <v>293</v>
      </c>
      <c r="T109" s="294" t="s">
        <v>294</v>
      </c>
      <c r="U109" s="40" t="s">
        <v>295</v>
      </c>
      <c r="V109" s="40" t="s">
        <v>296</v>
      </c>
      <c r="W109" s="40" t="s">
        <v>297</v>
      </c>
      <c r="X109" s="40" t="s">
        <v>298</v>
      </c>
      <c r="Y109" s="41" t="s">
        <v>299</v>
      </c>
    </row>
    <row r="110" spans="2:25" ht="15">
      <c r="B110" s="19"/>
      <c r="C110" s="19"/>
      <c r="D110" s="19"/>
      <c r="E110" s="19"/>
      <c r="F110" s="19"/>
      <c r="G110" s="19"/>
      <c r="H110" s="19"/>
      <c r="I110" s="19"/>
      <c r="J110" s="19"/>
      <c r="K110" s="19"/>
      <c r="L110" s="19"/>
      <c r="M110" s="19"/>
      <c r="N110" s="19"/>
      <c r="O110" s="315"/>
      <c r="P110" s="290" t="s">
        <v>503</v>
      </c>
      <c r="Q110" s="38"/>
      <c r="R110" s="42" t="s">
        <v>80</v>
      </c>
      <c r="S110" s="42"/>
      <c r="T110" s="293" t="s">
        <v>526</v>
      </c>
      <c r="U110" s="42"/>
      <c r="V110" s="42"/>
      <c r="W110" s="42"/>
      <c r="X110" s="42"/>
      <c r="Y110" s="43"/>
    </row>
    <row r="111" spans="2:25" ht="15">
      <c r="B111" s="19"/>
      <c r="C111" s="19"/>
      <c r="D111" s="19"/>
      <c r="E111" s="19"/>
      <c r="F111" s="19"/>
      <c r="G111" s="19"/>
      <c r="H111" s="19"/>
      <c r="I111" s="19"/>
      <c r="J111" s="19"/>
      <c r="K111" s="19"/>
      <c r="L111" s="19"/>
      <c r="M111" s="19"/>
      <c r="N111" s="19"/>
      <c r="O111" s="315"/>
      <c r="P111" s="290" t="s">
        <v>495</v>
      </c>
      <c r="Q111" s="38"/>
      <c r="R111" s="40" t="s">
        <v>247</v>
      </c>
      <c r="S111" s="40" t="s">
        <v>248</v>
      </c>
      <c r="T111" s="294" t="s">
        <v>249</v>
      </c>
      <c r="U111" s="40" t="s">
        <v>250</v>
      </c>
      <c r="V111" s="40" t="s">
        <v>251</v>
      </c>
      <c r="W111" s="40" t="s">
        <v>252</v>
      </c>
      <c r="X111" s="40" t="s">
        <v>253</v>
      </c>
      <c r="Y111" s="41" t="s">
        <v>254</v>
      </c>
    </row>
    <row r="112" spans="2:25" ht="15" customHeight="1">
      <c r="B112" s="19"/>
      <c r="C112" s="19"/>
      <c r="D112" s="19"/>
      <c r="E112" s="19"/>
      <c r="F112" s="19"/>
      <c r="G112" s="19"/>
      <c r="H112" s="19"/>
      <c r="I112" s="19"/>
      <c r="J112" s="19"/>
      <c r="K112" s="19"/>
      <c r="L112" s="19"/>
      <c r="M112" s="19"/>
      <c r="N112" s="19"/>
      <c r="O112" s="315"/>
      <c r="P112" s="290" t="s">
        <v>496</v>
      </c>
      <c r="Q112" s="38"/>
      <c r="R112" s="40" t="s">
        <v>255</v>
      </c>
      <c r="S112" s="40" t="s">
        <v>256</v>
      </c>
      <c r="T112" s="294" t="s">
        <v>257</v>
      </c>
      <c r="U112" s="40" t="s">
        <v>258</v>
      </c>
      <c r="V112" s="40" t="s">
        <v>259</v>
      </c>
      <c r="W112" s="40" t="s">
        <v>260</v>
      </c>
      <c r="X112" s="40" t="s">
        <v>261</v>
      </c>
      <c r="Y112" s="41" t="s">
        <v>262</v>
      </c>
    </row>
    <row r="113" spans="2:25" ht="15">
      <c r="B113" s="19"/>
      <c r="C113" s="19"/>
      <c r="D113" s="19"/>
      <c r="E113" s="19"/>
      <c r="F113" s="19"/>
      <c r="G113" s="19"/>
      <c r="H113" s="19"/>
      <c r="I113" s="19"/>
      <c r="J113" s="19"/>
      <c r="K113" s="19"/>
      <c r="L113" s="19"/>
      <c r="M113" s="19"/>
      <c r="N113" s="19"/>
      <c r="O113" s="315"/>
      <c r="P113" s="37" t="s">
        <v>499</v>
      </c>
      <c r="Q113" s="38"/>
      <c r="R113" s="40" t="s">
        <v>263</v>
      </c>
      <c r="S113" s="40" t="s">
        <v>264</v>
      </c>
      <c r="T113" s="294" t="s">
        <v>265</v>
      </c>
      <c r="U113" s="40" t="s">
        <v>266</v>
      </c>
      <c r="V113" s="40" t="s">
        <v>267</v>
      </c>
      <c r="W113" s="40" t="s">
        <v>268</v>
      </c>
      <c r="X113" s="40" t="s">
        <v>269</v>
      </c>
      <c r="Y113" s="41" t="s">
        <v>270</v>
      </c>
    </row>
    <row r="114" spans="2:25" ht="15.75" thickBot="1">
      <c r="B114" s="19"/>
      <c r="C114" s="19"/>
      <c r="D114" s="19"/>
      <c r="E114" s="19"/>
      <c r="F114" s="19"/>
      <c r="G114" s="19"/>
      <c r="H114" s="19"/>
      <c r="I114" s="19"/>
      <c r="J114" s="19"/>
      <c r="K114" s="19"/>
      <c r="L114" s="19"/>
      <c r="M114" s="19"/>
      <c r="N114" s="19"/>
      <c r="O114" s="316"/>
      <c r="P114" s="37" t="s">
        <v>498</v>
      </c>
      <c r="Q114" s="38"/>
      <c r="R114" s="40" t="s">
        <v>80</v>
      </c>
      <c r="S114" s="40" t="s">
        <v>80</v>
      </c>
      <c r="T114" s="294" t="s">
        <v>271</v>
      </c>
      <c r="U114" s="40" t="s">
        <v>272</v>
      </c>
      <c r="V114" s="40" t="s">
        <v>270</v>
      </c>
      <c r="W114" s="40" t="s">
        <v>273</v>
      </c>
      <c r="X114" s="40" t="s">
        <v>274</v>
      </c>
      <c r="Y114" s="41" t="s">
        <v>275</v>
      </c>
    </row>
    <row r="115" spans="2:25" ht="15">
      <c r="B115" s="19"/>
      <c r="C115" s="19"/>
      <c r="D115" s="19"/>
      <c r="E115" s="19"/>
      <c r="F115" s="19"/>
      <c r="G115" s="19"/>
      <c r="H115" s="19"/>
      <c r="I115" s="19"/>
      <c r="J115" s="19"/>
      <c r="K115" s="19"/>
      <c r="L115" s="19"/>
      <c r="M115" s="19"/>
      <c r="N115" s="19"/>
      <c r="O115" s="430" t="s">
        <v>308</v>
      </c>
      <c r="P115" s="37" t="s">
        <v>497</v>
      </c>
      <c r="Q115" s="38"/>
      <c r="R115" s="40" t="s">
        <v>276</v>
      </c>
      <c r="S115" s="40" t="s">
        <v>277</v>
      </c>
      <c r="T115" s="294" t="s">
        <v>278</v>
      </c>
      <c r="U115" s="40" t="s">
        <v>279</v>
      </c>
      <c r="V115" s="40" t="s">
        <v>280</v>
      </c>
      <c r="W115" s="40" t="s">
        <v>281</v>
      </c>
      <c r="X115" s="40" t="s">
        <v>282</v>
      </c>
      <c r="Y115" s="41" t="s">
        <v>283</v>
      </c>
    </row>
    <row r="116" spans="2:25" ht="15">
      <c r="B116" s="19"/>
      <c r="C116" s="19"/>
      <c r="D116" s="19"/>
      <c r="E116" s="19"/>
      <c r="F116" s="19"/>
      <c r="G116" s="19"/>
      <c r="H116" s="19"/>
      <c r="I116" s="19"/>
      <c r="J116" s="19"/>
      <c r="K116" s="19"/>
      <c r="L116" s="19"/>
      <c r="M116" s="19"/>
      <c r="N116" s="19"/>
      <c r="O116" s="431"/>
      <c r="P116" s="292" t="s">
        <v>504</v>
      </c>
      <c r="Q116" s="38"/>
      <c r="R116" s="40" t="s">
        <v>300</v>
      </c>
      <c r="S116" s="40" t="s">
        <v>256</v>
      </c>
      <c r="T116" s="294" t="s">
        <v>301</v>
      </c>
      <c r="U116" s="40" t="s">
        <v>217</v>
      </c>
      <c r="V116" s="40" t="s">
        <v>302</v>
      </c>
      <c r="W116" s="40" t="s">
        <v>303</v>
      </c>
      <c r="X116" s="40" t="s">
        <v>304</v>
      </c>
      <c r="Y116" s="41" t="s">
        <v>305</v>
      </c>
    </row>
    <row r="117" spans="2:25" ht="15">
      <c r="B117" s="19"/>
      <c r="C117" s="19"/>
      <c r="D117" s="19"/>
      <c r="E117" s="19"/>
      <c r="F117" s="19"/>
      <c r="G117" s="19"/>
      <c r="H117" s="19"/>
      <c r="I117" s="19"/>
      <c r="J117" s="19"/>
      <c r="K117" s="19"/>
      <c r="L117" s="19"/>
      <c r="M117" s="19"/>
      <c r="N117" s="19"/>
      <c r="O117" s="431"/>
      <c r="P117" s="37" t="s">
        <v>505</v>
      </c>
      <c r="Q117" s="38"/>
      <c r="R117" s="44" t="s">
        <v>79</v>
      </c>
      <c r="S117" s="45"/>
      <c r="T117" s="293" t="s">
        <v>526</v>
      </c>
      <c r="U117" s="45"/>
      <c r="V117" s="45"/>
      <c r="W117" s="45"/>
      <c r="X117" s="45" t="s">
        <v>80</v>
      </c>
      <c r="Y117" s="46" t="s">
        <v>80</v>
      </c>
    </row>
    <row r="118" spans="2:25" ht="15">
      <c r="B118" s="19"/>
      <c r="C118" s="19"/>
      <c r="D118" s="19"/>
      <c r="E118" s="19"/>
      <c r="F118" s="19"/>
      <c r="G118" s="19"/>
      <c r="H118" s="19"/>
      <c r="I118" s="19"/>
      <c r="J118" s="19"/>
      <c r="K118" s="19"/>
      <c r="L118" s="19"/>
      <c r="M118" s="19"/>
      <c r="N118" s="19"/>
      <c r="O118" s="431"/>
      <c r="P118" s="37" t="s">
        <v>506</v>
      </c>
      <c r="Q118" s="38"/>
      <c r="R118" s="44" t="s">
        <v>79</v>
      </c>
      <c r="S118" s="45"/>
      <c r="T118" s="293" t="s">
        <v>526</v>
      </c>
      <c r="U118" s="45"/>
      <c r="V118" s="45"/>
      <c r="W118" s="45"/>
      <c r="X118" s="45" t="s">
        <v>80</v>
      </c>
      <c r="Y118" s="46" t="s">
        <v>80</v>
      </c>
    </row>
    <row r="119" spans="2:25" ht="15">
      <c r="B119" s="19"/>
      <c r="C119" s="19"/>
      <c r="D119" s="19"/>
      <c r="E119" s="19"/>
      <c r="F119" s="19"/>
      <c r="G119" s="19"/>
      <c r="H119" s="19"/>
      <c r="I119" s="19"/>
      <c r="J119" s="19"/>
      <c r="K119" s="19"/>
      <c r="L119" s="19"/>
      <c r="M119" s="19"/>
      <c r="N119" s="19"/>
      <c r="O119" s="431"/>
      <c r="P119" s="37" t="s">
        <v>507</v>
      </c>
      <c r="Q119" s="38"/>
      <c r="R119" s="44" t="s">
        <v>79</v>
      </c>
      <c r="S119" s="45"/>
      <c r="T119" s="293" t="s">
        <v>526</v>
      </c>
      <c r="U119" s="45"/>
      <c r="V119" s="45"/>
      <c r="W119" s="45"/>
      <c r="X119" s="45" t="s">
        <v>80</v>
      </c>
      <c r="Y119" s="46" t="s">
        <v>80</v>
      </c>
    </row>
    <row r="120" spans="2:25" ht="15.75" thickBot="1">
      <c r="B120" s="19"/>
      <c r="C120" s="19"/>
      <c r="D120" s="19"/>
      <c r="E120" s="19"/>
      <c r="F120" s="19"/>
      <c r="G120" s="19"/>
      <c r="H120" s="19"/>
      <c r="I120" s="19"/>
      <c r="J120" s="19"/>
      <c r="K120" s="19"/>
      <c r="L120" s="19"/>
      <c r="M120" s="19"/>
      <c r="N120" s="19"/>
      <c r="O120" s="432"/>
      <c r="P120" s="37" t="s">
        <v>508</v>
      </c>
      <c r="Q120" s="38"/>
      <c r="R120" s="44" t="s">
        <v>79</v>
      </c>
      <c r="S120" s="45"/>
      <c r="T120" s="293" t="s">
        <v>526</v>
      </c>
      <c r="U120" s="45"/>
      <c r="V120" s="45"/>
      <c r="W120" s="45"/>
      <c r="X120" s="45" t="s">
        <v>80</v>
      </c>
      <c r="Y120" s="46" t="s">
        <v>80</v>
      </c>
    </row>
    <row r="121" spans="2:25" ht="15">
      <c r="B121" s="19"/>
      <c r="C121" s="19"/>
      <c r="D121" s="19"/>
      <c r="E121" s="19"/>
      <c r="F121" s="19"/>
      <c r="G121" s="19"/>
      <c r="H121" s="19"/>
      <c r="I121" s="19"/>
      <c r="J121" s="19"/>
      <c r="K121" s="19"/>
      <c r="L121" s="19"/>
      <c r="M121" s="19"/>
      <c r="N121" s="19"/>
      <c r="O121" s="317"/>
      <c r="P121" s="37" t="s">
        <v>509</v>
      </c>
      <c r="Q121" s="39"/>
      <c r="R121" s="44" t="s">
        <v>79</v>
      </c>
      <c r="S121" s="45"/>
      <c r="T121" s="293" t="s">
        <v>526</v>
      </c>
      <c r="U121" s="45"/>
      <c r="V121" s="45"/>
      <c r="W121" s="45"/>
      <c r="X121" s="45" t="s">
        <v>80</v>
      </c>
      <c r="Y121" s="46" t="s">
        <v>80</v>
      </c>
    </row>
    <row r="122" spans="2:25" ht="15">
      <c r="B122" s="19"/>
      <c r="C122" s="19"/>
      <c r="D122" s="19"/>
      <c r="E122" s="19"/>
      <c r="F122" s="19"/>
      <c r="G122" s="19"/>
      <c r="H122" s="19"/>
      <c r="I122" s="19"/>
      <c r="J122" s="19"/>
      <c r="K122" s="19"/>
      <c r="L122" s="19"/>
      <c r="M122" s="19"/>
      <c r="N122" s="19"/>
      <c r="O122" s="318"/>
      <c r="P122" s="18"/>
      <c r="Q122" s="19"/>
      <c r="R122" s="25"/>
      <c r="S122" s="25"/>
      <c r="T122" s="25"/>
      <c r="U122" s="25"/>
      <c r="V122" s="25"/>
      <c r="W122" s="25"/>
      <c r="X122" s="25"/>
      <c r="Y122" s="32"/>
    </row>
    <row r="123" spans="2:25" ht="12.75">
      <c r="B123" s="19"/>
      <c r="C123" s="19"/>
      <c r="D123" s="19"/>
      <c r="E123" s="19"/>
      <c r="F123" s="19"/>
      <c r="G123" s="19"/>
      <c r="H123" s="19"/>
      <c r="I123" s="19"/>
      <c r="J123" s="19"/>
      <c r="K123" s="19"/>
      <c r="L123" s="19"/>
      <c r="M123" s="19"/>
      <c r="N123" s="19"/>
      <c r="O123" s="318"/>
      <c r="P123" s="36" t="s">
        <v>81</v>
      </c>
      <c r="Q123" s="27"/>
      <c r="R123" s="19"/>
      <c r="S123" s="19"/>
      <c r="T123" s="19"/>
      <c r="U123" s="19"/>
      <c r="V123" s="19"/>
      <c r="W123" s="19"/>
      <c r="X123" s="19"/>
      <c r="Y123" s="24"/>
    </row>
    <row r="124" spans="2:25" ht="12.75">
      <c r="B124" s="19"/>
      <c r="C124" s="19"/>
      <c r="D124" s="19"/>
      <c r="E124" s="19"/>
      <c r="F124" s="19"/>
      <c r="G124" s="19"/>
      <c r="H124" s="19"/>
      <c r="I124" s="19"/>
      <c r="J124" s="19"/>
      <c r="K124" s="19"/>
      <c r="L124" s="19"/>
      <c r="M124" s="19"/>
      <c r="N124" s="19"/>
      <c r="O124" s="318"/>
      <c r="P124" s="34" t="s">
        <v>82</v>
      </c>
      <c r="Q124" s="27"/>
      <c r="R124" s="19"/>
      <c r="S124" s="19"/>
      <c r="T124" s="19"/>
      <c r="U124" s="19"/>
      <c r="V124" s="19"/>
      <c r="W124" s="19"/>
      <c r="X124" s="19"/>
      <c r="Y124" s="24"/>
    </row>
    <row r="125" spans="2:25" ht="12.75">
      <c r="B125" s="19"/>
      <c r="C125" s="19"/>
      <c r="D125" s="19"/>
      <c r="E125" s="19"/>
      <c r="F125" s="19"/>
      <c r="G125" s="19"/>
      <c r="H125" s="19"/>
      <c r="I125" s="19"/>
      <c r="J125" s="19"/>
      <c r="K125" s="19"/>
      <c r="L125" s="19"/>
      <c r="M125" s="19"/>
      <c r="N125" s="19"/>
      <c r="P125" s="34" t="s">
        <v>83</v>
      </c>
      <c r="Q125" s="27"/>
      <c r="R125" s="19"/>
      <c r="S125" s="19"/>
      <c r="T125" s="19"/>
      <c r="U125" s="19"/>
      <c r="V125" s="19"/>
      <c r="W125" s="19"/>
      <c r="X125" s="19"/>
      <c r="Y125" s="24"/>
    </row>
    <row r="126" spans="2:25" ht="12.75">
      <c r="B126" s="19"/>
      <c r="C126" s="19"/>
      <c r="D126" s="19"/>
      <c r="E126" s="19"/>
      <c r="F126" s="19"/>
      <c r="G126" s="19"/>
      <c r="H126" s="19"/>
      <c r="I126" s="19"/>
      <c r="J126" s="19"/>
      <c r="K126" s="19"/>
      <c r="L126" s="19"/>
      <c r="M126" s="19"/>
      <c r="N126" s="19"/>
      <c r="P126" s="34" t="s">
        <v>84</v>
      </c>
      <c r="Q126" s="27"/>
      <c r="R126" s="19"/>
      <c r="S126" s="19"/>
      <c r="T126" s="19"/>
      <c r="U126" s="19"/>
      <c r="V126" s="19"/>
      <c r="W126" s="19"/>
      <c r="X126" s="19"/>
      <c r="Y126" s="24"/>
    </row>
    <row r="127" spans="2:25" ht="12.75">
      <c r="B127" s="19"/>
      <c r="C127" s="19"/>
      <c r="D127" s="19"/>
      <c r="E127" s="19"/>
      <c r="F127" s="19"/>
      <c r="G127" s="19"/>
      <c r="H127" s="19"/>
      <c r="I127" s="19"/>
      <c r="J127" s="19"/>
      <c r="K127" s="19"/>
      <c r="L127" s="19"/>
      <c r="M127" s="19"/>
      <c r="N127" s="19"/>
      <c r="P127" s="34" t="s">
        <v>85</v>
      </c>
      <c r="Q127" s="27"/>
      <c r="R127" s="19"/>
      <c r="S127" s="19"/>
      <c r="T127" s="19"/>
      <c r="U127" s="19"/>
      <c r="V127" s="19"/>
      <c r="W127" s="19"/>
      <c r="X127" s="19"/>
      <c r="Y127" s="24"/>
    </row>
    <row r="128" spans="2:25" ht="12.75">
      <c r="B128" s="19"/>
      <c r="C128" s="19"/>
      <c r="D128" s="19"/>
      <c r="E128" s="19"/>
      <c r="F128" s="19"/>
      <c r="G128" s="19"/>
      <c r="H128" s="19"/>
      <c r="I128" s="19"/>
      <c r="J128" s="19"/>
      <c r="K128" s="19"/>
      <c r="L128" s="19"/>
      <c r="M128" s="19"/>
      <c r="N128" s="19"/>
      <c r="P128" s="34" t="s">
        <v>86</v>
      </c>
      <c r="Q128" s="27"/>
      <c r="R128" s="19"/>
      <c r="S128" s="19"/>
      <c r="T128" s="19"/>
      <c r="U128" s="19"/>
      <c r="V128" s="19"/>
      <c r="W128" s="19"/>
      <c r="X128" s="19"/>
      <c r="Y128" s="24"/>
    </row>
    <row r="129" spans="2:25" ht="15" customHeight="1">
      <c r="B129" s="19"/>
      <c r="C129" s="19"/>
      <c r="D129" s="19"/>
      <c r="E129" s="19"/>
      <c r="F129" s="19"/>
      <c r="G129" s="19"/>
      <c r="H129" s="19"/>
      <c r="I129" s="19"/>
      <c r="J129" s="19"/>
      <c r="K129" s="19"/>
      <c r="L129" s="19"/>
      <c r="M129" s="19"/>
      <c r="N129" s="19"/>
      <c r="P129" s="34" t="s">
        <v>87</v>
      </c>
      <c r="Q129" s="27"/>
      <c r="R129" s="19"/>
      <c r="S129" s="19"/>
      <c r="T129" s="19"/>
      <c r="U129" s="19"/>
      <c r="V129" s="19"/>
      <c r="W129" s="19"/>
      <c r="X129" s="19"/>
      <c r="Y129" s="24"/>
    </row>
    <row r="130" spans="2:25" ht="12.75">
      <c r="B130" s="19"/>
      <c r="C130" s="19"/>
      <c r="D130" s="19"/>
      <c r="E130" s="19"/>
      <c r="F130" s="19"/>
      <c r="G130" s="19"/>
      <c r="H130" s="19"/>
      <c r="I130" s="19"/>
      <c r="J130" s="19"/>
      <c r="K130" s="19"/>
      <c r="L130" s="19"/>
      <c r="M130" s="19"/>
      <c r="N130" s="19"/>
      <c r="P130" s="34" t="s">
        <v>88</v>
      </c>
      <c r="Q130" s="27"/>
      <c r="R130" s="19"/>
      <c r="S130" s="19"/>
      <c r="T130" s="19"/>
      <c r="U130" s="19"/>
      <c r="V130" s="19"/>
      <c r="W130" s="19"/>
      <c r="X130" s="19"/>
      <c r="Y130" s="24"/>
    </row>
    <row r="131" spans="2:25" ht="12.75">
      <c r="B131" s="19"/>
      <c r="C131" s="19"/>
      <c r="D131" s="19"/>
      <c r="E131" s="19"/>
      <c r="F131" s="19"/>
      <c r="G131" s="19"/>
      <c r="H131" s="19"/>
      <c r="I131" s="19"/>
      <c r="J131" s="19"/>
      <c r="K131" s="19"/>
      <c r="L131" s="19"/>
      <c r="M131" s="19"/>
      <c r="N131" s="19"/>
      <c r="P131" s="34" t="s">
        <v>89</v>
      </c>
      <c r="Q131" s="27"/>
      <c r="R131" s="19"/>
      <c r="S131" s="19"/>
      <c r="T131" s="19"/>
      <c r="U131" s="19"/>
      <c r="V131" s="19"/>
      <c r="W131" s="19"/>
      <c r="X131" s="19"/>
      <c r="Y131" s="24"/>
    </row>
    <row r="132" spans="2:25" ht="12.75">
      <c r="B132" s="19"/>
      <c r="C132" s="19"/>
      <c r="D132" s="19"/>
      <c r="E132" s="19"/>
      <c r="F132" s="19"/>
      <c r="G132" s="19"/>
      <c r="H132" s="19"/>
      <c r="I132" s="19"/>
      <c r="J132" s="19"/>
      <c r="K132" s="19"/>
      <c r="L132" s="19"/>
      <c r="M132" s="19"/>
      <c r="N132" s="19"/>
      <c r="P132" s="34" t="s">
        <v>90</v>
      </c>
      <c r="Q132" s="27"/>
      <c r="R132" s="19"/>
      <c r="S132" s="19"/>
      <c r="T132" s="19"/>
      <c r="U132" s="19"/>
      <c r="V132" s="19"/>
      <c r="W132" s="19"/>
      <c r="X132" s="19"/>
      <c r="Y132" s="24"/>
    </row>
    <row r="133" spans="2:25" ht="12.75">
      <c r="B133" s="19"/>
      <c r="C133" s="19"/>
      <c r="D133" s="19"/>
      <c r="E133" s="19"/>
      <c r="F133" s="19"/>
      <c r="G133" s="19"/>
      <c r="H133" s="19"/>
      <c r="I133" s="19"/>
      <c r="J133" s="19"/>
      <c r="K133" s="19"/>
      <c r="L133" s="19"/>
      <c r="M133" s="19"/>
      <c r="N133" s="19"/>
      <c r="P133" s="34" t="s">
        <v>91</v>
      </c>
      <c r="Q133" s="27"/>
      <c r="R133" s="19"/>
      <c r="S133" s="19"/>
      <c r="T133" s="19"/>
      <c r="U133" s="19"/>
      <c r="V133" s="19"/>
      <c r="W133" s="19"/>
      <c r="X133" s="19"/>
      <c r="Y133" s="24"/>
    </row>
    <row r="134" spans="2:25" ht="12.75">
      <c r="B134" s="19"/>
      <c r="C134" s="19"/>
      <c r="D134" s="19"/>
      <c r="E134" s="19"/>
      <c r="F134" s="19"/>
      <c r="G134" s="19"/>
      <c r="H134" s="19"/>
      <c r="I134" s="19"/>
      <c r="J134" s="19"/>
      <c r="K134" s="19"/>
      <c r="L134" s="19"/>
      <c r="M134" s="19"/>
      <c r="N134" s="19"/>
      <c r="P134" s="34" t="s">
        <v>92</v>
      </c>
      <c r="Q134" s="27"/>
      <c r="R134" s="19"/>
      <c r="S134" s="19"/>
      <c r="T134" s="19"/>
      <c r="U134" s="19"/>
      <c r="V134" s="19"/>
      <c r="W134" s="19"/>
      <c r="X134" s="19"/>
      <c r="Y134" s="24"/>
    </row>
    <row r="135" spans="2:25" ht="12.75">
      <c r="B135" s="19"/>
      <c r="C135" s="19"/>
      <c r="D135" s="19"/>
      <c r="E135" s="19"/>
      <c r="F135" s="19"/>
      <c r="G135" s="19"/>
      <c r="H135" s="19"/>
      <c r="I135" s="19"/>
      <c r="J135" s="19"/>
      <c r="K135" s="19"/>
      <c r="L135" s="19"/>
      <c r="M135" s="19"/>
      <c r="N135" s="19"/>
      <c r="P135" s="34" t="s">
        <v>93</v>
      </c>
      <c r="Q135" s="27"/>
      <c r="R135" s="19"/>
      <c r="S135" s="19"/>
      <c r="T135" s="19"/>
      <c r="U135" s="19"/>
      <c r="V135" s="19"/>
      <c r="W135" s="19"/>
      <c r="X135" s="19"/>
      <c r="Y135" s="24"/>
    </row>
    <row r="136" spans="2:25" ht="12.75">
      <c r="B136" s="19"/>
      <c r="C136" s="19"/>
      <c r="D136" s="19"/>
      <c r="E136" s="19"/>
      <c r="F136" s="19"/>
      <c r="G136" s="19"/>
      <c r="H136" s="19"/>
      <c r="I136" s="19"/>
      <c r="J136" s="19"/>
      <c r="K136" s="19"/>
      <c r="L136" s="19"/>
      <c r="M136" s="19"/>
      <c r="N136" s="19"/>
      <c r="P136" s="34" t="s">
        <v>94</v>
      </c>
      <c r="Q136" s="27"/>
      <c r="R136" s="19"/>
      <c r="S136" s="19"/>
      <c r="T136" s="19"/>
      <c r="U136" s="19"/>
      <c r="V136" s="19"/>
      <c r="W136" s="19"/>
      <c r="X136" s="19"/>
      <c r="Y136" s="24"/>
    </row>
    <row r="137" spans="2:25" ht="12.75">
      <c r="B137" s="19"/>
      <c r="C137" s="19"/>
      <c r="D137" s="19"/>
      <c r="E137" s="19"/>
      <c r="F137" s="19"/>
      <c r="G137" s="19"/>
      <c r="H137" s="19"/>
      <c r="I137" s="19"/>
      <c r="J137" s="19"/>
      <c r="K137" s="19"/>
      <c r="L137" s="19"/>
      <c r="M137" s="19"/>
      <c r="N137" s="19"/>
      <c r="P137" s="34" t="s">
        <v>95</v>
      </c>
      <c r="Q137" s="27"/>
      <c r="R137" s="19"/>
      <c r="S137" s="19"/>
      <c r="T137" s="19"/>
      <c r="U137" s="19"/>
      <c r="V137" s="19"/>
      <c r="W137" s="19"/>
      <c r="X137" s="19"/>
      <c r="Y137" s="24"/>
    </row>
    <row r="138" spans="2:25" ht="12.75">
      <c r="B138" s="19"/>
      <c r="C138" s="19"/>
      <c r="D138" s="19"/>
      <c r="E138" s="19"/>
      <c r="F138" s="19"/>
      <c r="G138" s="19"/>
      <c r="H138" s="19"/>
      <c r="I138" s="19"/>
      <c r="J138" s="19"/>
      <c r="K138" s="19"/>
      <c r="L138" s="19"/>
      <c r="M138" s="19"/>
      <c r="N138" s="19"/>
      <c r="P138" s="34" t="s">
        <v>96</v>
      </c>
      <c r="Q138" s="27"/>
      <c r="R138" s="19"/>
      <c r="S138" s="19"/>
      <c r="T138" s="19"/>
      <c r="U138" s="19"/>
      <c r="V138" s="19"/>
      <c r="W138" s="19"/>
      <c r="X138" s="19"/>
      <c r="Y138" s="24"/>
    </row>
    <row r="139" spans="2:25" ht="13.5" thickBot="1">
      <c r="B139" s="19"/>
      <c r="C139" s="19"/>
      <c r="D139" s="19"/>
      <c r="E139" s="19"/>
      <c r="F139" s="19"/>
      <c r="G139" s="19"/>
      <c r="H139" s="19"/>
      <c r="I139" s="19"/>
      <c r="J139" s="19"/>
      <c r="K139" s="19"/>
      <c r="L139" s="19"/>
      <c r="M139" s="19"/>
      <c r="N139" s="19"/>
      <c r="P139" s="35" t="s">
        <v>97</v>
      </c>
      <c r="Q139" s="33"/>
      <c r="R139" s="28"/>
      <c r="S139" s="28"/>
      <c r="T139" s="28"/>
      <c r="U139" s="28"/>
      <c r="V139" s="28"/>
      <c r="W139" s="28"/>
      <c r="X139" s="28"/>
      <c r="Y139" s="29"/>
    </row>
    <row r="140" spans="2:14" ht="12.75">
      <c r="B140" s="19"/>
      <c r="C140" s="19"/>
      <c r="D140" s="19"/>
      <c r="E140" s="19"/>
      <c r="F140" s="19"/>
      <c r="G140" s="19"/>
      <c r="H140" s="19"/>
      <c r="I140" s="19"/>
      <c r="J140" s="19"/>
      <c r="K140" s="19"/>
      <c r="L140" s="19"/>
      <c r="M140" s="19"/>
      <c r="N140" s="19"/>
    </row>
    <row r="141" spans="2:14" ht="12.75">
      <c r="B141" s="19"/>
      <c r="C141" s="19"/>
      <c r="D141" s="19"/>
      <c r="E141" s="19"/>
      <c r="F141" s="19"/>
      <c r="G141" s="19"/>
      <c r="H141" s="19"/>
      <c r="I141" s="19"/>
      <c r="J141" s="19"/>
      <c r="K141" s="19"/>
      <c r="L141" s="19"/>
      <c r="M141" s="19"/>
      <c r="N141" s="19"/>
    </row>
    <row r="142" spans="2:14" ht="12.75">
      <c r="B142" s="19"/>
      <c r="C142" s="19"/>
      <c r="D142" s="19"/>
      <c r="E142" s="19"/>
      <c r="F142" s="19"/>
      <c r="G142" s="19"/>
      <c r="H142" s="19"/>
      <c r="I142" s="19"/>
      <c r="J142" s="19"/>
      <c r="K142" s="19"/>
      <c r="L142" s="19"/>
      <c r="M142" s="19"/>
      <c r="N142" s="19"/>
    </row>
    <row r="143" spans="2:14" ht="12.75">
      <c r="B143" s="19"/>
      <c r="C143" s="19"/>
      <c r="D143" s="19"/>
      <c r="E143" s="19"/>
      <c r="F143" s="19"/>
      <c r="G143" s="19"/>
      <c r="H143" s="19"/>
      <c r="I143" s="19"/>
      <c r="J143" s="19"/>
      <c r="K143" s="19"/>
      <c r="L143" s="19"/>
      <c r="M143" s="19"/>
      <c r="N143" s="19"/>
    </row>
    <row r="144" spans="2:14" ht="12.75">
      <c r="B144" s="19"/>
      <c r="C144" s="19"/>
      <c r="D144" s="19"/>
      <c r="E144" s="19"/>
      <c r="F144" s="19"/>
      <c r="G144" s="19"/>
      <c r="H144" s="19"/>
      <c r="I144" s="19"/>
      <c r="J144" s="19"/>
      <c r="K144" s="19"/>
      <c r="L144" s="19"/>
      <c r="M144" s="19"/>
      <c r="N144" s="19"/>
    </row>
    <row r="145" spans="2:14" ht="12.75">
      <c r="B145" s="19"/>
      <c r="C145" s="19"/>
      <c r="D145" s="19"/>
      <c r="E145" s="19"/>
      <c r="F145" s="19"/>
      <c r="G145" s="19"/>
      <c r="H145" s="19"/>
      <c r="I145" s="19"/>
      <c r="J145" s="19"/>
      <c r="K145" s="19"/>
      <c r="L145" s="19"/>
      <c r="M145" s="19"/>
      <c r="N145" s="19"/>
    </row>
    <row r="146" spans="2:14" ht="12.75">
      <c r="B146" s="19"/>
      <c r="C146" s="19"/>
      <c r="D146" s="19"/>
      <c r="E146" s="19"/>
      <c r="F146" s="19"/>
      <c r="G146" s="19"/>
      <c r="H146" s="19"/>
      <c r="I146" s="19"/>
      <c r="J146" s="19"/>
      <c r="K146" s="19"/>
      <c r="L146" s="19"/>
      <c r="M146" s="19"/>
      <c r="N146" s="19"/>
    </row>
    <row r="147" spans="2:14" ht="12.75">
      <c r="B147" s="19"/>
      <c r="C147" s="19"/>
      <c r="D147" s="19"/>
      <c r="E147" s="19"/>
      <c r="F147" s="19"/>
      <c r="G147" s="19"/>
      <c r="H147" s="19"/>
      <c r="I147" s="19"/>
      <c r="J147" s="19"/>
      <c r="K147" s="19"/>
      <c r="L147" s="19"/>
      <c r="M147" s="19"/>
      <c r="N147" s="19"/>
    </row>
    <row r="148" spans="2:14" ht="12.75">
      <c r="B148" s="19"/>
      <c r="C148" s="19"/>
      <c r="D148" s="19"/>
      <c r="E148" s="19"/>
      <c r="F148" s="19"/>
      <c r="G148" s="19"/>
      <c r="H148" s="19"/>
      <c r="I148" s="19"/>
      <c r="J148" s="19"/>
      <c r="K148" s="19"/>
      <c r="L148" s="19"/>
      <c r="M148" s="19"/>
      <c r="N148" s="19"/>
    </row>
    <row r="149" spans="2:14" ht="12.75">
      <c r="B149" s="19"/>
      <c r="C149" s="19"/>
      <c r="D149" s="19"/>
      <c r="E149" s="19"/>
      <c r="F149" s="19"/>
      <c r="G149" s="19"/>
      <c r="H149" s="19"/>
      <c r="I149" s="19"/>
      <c r="J149" s="19"/>
      <c r="K149" s="19"/>
      <c r="L149" s="19"/>
      <c r="M149" s="19"/>
      <c r="N149" s="19"/>
    </row>
    <row r="150" spans="2:14" ht="12.75">
      <c r="B150" s="19"/>
      <c r="C150" s="19"/>
      <c r="D150" s="19"/>
      <c r="E150" s="19"/>
      <c r="F150" s="19"/>
      <c r="G150" s="19"/>
      <c r="H150" s="19"/>
      <c r="I150" s="19"/>
      <c r="J150" s="19"/>
      <c r="K150" s="19"/>
      <c r="L150" s="19"/>
      <c r="M150" s="19"/>
      <c r="N150" s="19"/>
    </row>
    <row r="151" spans="2:14" ht="12.75">
      <c r="B151" s="19"/>
      <c r="C151" s="19"/>
      <c r="D151" s="19"/>
      <c r="E151" s="19"/>
      <c r="F151" s="19"/>
      <c r="G151" s="19"/>
      <c r="H151" s="19"/>
      <c r="I151" s="19"/>
      <c r="J151" s="19"/>
      <c r="K151" s="19"/>
      <c r="L151" s="19"/>
      <c r="M151" s="19"/>
      <c r="N151" s="19"/>
    </row>
    <row r="152" spans="2:14" ht="12.75">
      <c r="B152" s="19"/>
      <c r="C152" s="19"/>
      <c r="D152" s="19"/>
      <c r="E152" s="19"/>
      <c r="F152" s="19"/>
      <c r="G152" s="19"/>
      <c r="H152" s="19"/>
      <c r="I152" s="19"/>
      <c r="J152" s="19"/>
      <c r="K152" s="19"/>
      <c r="L152" s="19"/>
      <c r="M152" s="19"/>
      <c r="N152" s="19"/>
    </row>
    <row r="153" spans="2:14" ht="12.75">
      <c r="B153" s="19"/>
      <c r="C153" s="19"/>
      <c r="D153" s="19"/>
      <c r="E153" s="19"/>
      <c r="F153" s="19"/>
      <c r="G153" s="19"/>
      <c r="H153" s="19"/>
      <c r="I153" s="19"/>
      <c r="J153" s="19"/>
      <c r="K153" s="19"/>
      <c r="L153" s="19"/>
      <c r="M153" s="19"/>
      <c r="N153" s="19"/>
    </row>
    <row r="154" spans="2:14" ht="12.75">
      <c r="B154" s="19"/>
      <c r="C154" s="19"/>
      <c r="D154" s="19"/>
      <c r="E154" s="19"/>
      <c r="F154" s="19"/>
      <c r="G154" s="19"/>
      <c r="H154" s="19"/>
      <c r="I154" s="19"/>
      <c r="J154" s="19"/>
      <c r="K154" s="19"/>
      <c r="L154" s="19"/>
      <c r="M154" s="19"/>
      <c r="N154" s="19"/>
    </row>
    <row r="155" spans="2:25" ht="12.75">
      <c r="B155" s="19"/>
      <c r="C155" s="19"/>
      <c r="D155" s="19"/>
      <c r="E155" s="19"/>
      <c r="F155" s="19"/>
      <c r="G155" s="19"/>
      <c r="H155" s="19"/>
      <c r="I155" s="19"/>
      <c r="J155" s="19"/>
      <c r="K155" s="19"/>
      <c r="L155" s="19"/>
      <c r="M155" s="19"/>
      <c r="N155" s="19"/>
      <c r="P155" s="51"/>
      <c r="Q155" s="51"/>
      <c r="R155" s="51"/>
      <c r="S155" s="51"/>
      <c r="T155" s="51"/>
      <c r="U155" s="51"/>
      <c r="V155" s="51"/>
      <c r="W155" s="51"/>
      <c r="X155" s="51"/>
      <c r="Y155" s="51"/>
    </row>
    <row r="156" spans="2:25" ht="13.5" thickBot="1">
      <c r="B156" s="19"/>
      <c r="C156" s="19"/>
      <c r="D156" s="19"/>
      <c r="E156" s="19"/>
      <c r="F156" s="19"/>
      <c r="G156" s="19"/>
      <c r="H156" s="19"/>
      <c r="I156" s="19"/>
      <c r="J156" s="19"/>
      <c r="K156" s="19"/>
      <c r="L156" s="19"/>
      <c r="M156" s="19"/>
      <c r="N156" s="19"/>
      <c r="P156" s="51"/>
      <c r="Q156" s="51"/>
      <c r="R156" s="51"/>
      <c r="S156" s="51"/>
      <c r="T156" s="51"/>
      <c r="U156" s="51"/>
      <c r="V156" s="51"/>
      <c r="W156" s="51"/>
      <c r="X156" s="51"/>
      <c r="Y156" s="51"/>
    </row>
    <row r="157" spans="2:25" ht="12.75">
      <c r="B157" s="19"/>
      <c r="C157" s="19"/>
      <c r="D157" s="19"/>
      <c r="E157" s="19"/>
      <c r="F157" s="19"/>
      <c r="G157" s="19"/>
      <c r="H157" s="19"/>
      <c r="I157" s="19"/>
      <c r="J157" s="19"/>
      <c r="K157" s="19"/>
      <c r="L157" s="19"/>
      <c r="M157" s="19"/>
      <c r="N157" s="19"/>
      <c r="P157" s="122"/>
      <c r="Q157" s="196" t="s">
        <v>317</v>
      </c>
      <c r="R157" s="121" t="s">
        <v>324</v>
      </c>
      <c r="S157" s="122"/>
      <c r="T157" s="122"/>
      <c r="U157" s="122"/>
      <c r="V157" s="122"/>
      <c r="W157" s="122"/>
      <c r="X157" s="122"/>
      <c r="Y157" s="122"/>
    </row>
    <row r="158" spans="2:25" ht="12.75">
      <c r="B158" s="19"/>
      <c r="C158" s="19"/>
      <c r="D158" s="19"/>
      <c r="E158" s="19"/>
      <c r="F158" s="19"/>
      <c r="G158" s="19"/>
      <c r="H158" s="19"/>
      <c r="I158" s="19"/>
      <c r="J158" s="19"/>
      <c r="K158" s="19"/>
      <c r="L158" s="19"/>
      <c r="M158" s="19"/>
      <c r="N158" s="19"/>
      <c r="O158" s="51"/>
      <c r="P158" s="53"/>
      <c r="Q158" s="53"/>
      <c r="R158" s="53"/>
      <c r="S158" s="53"/>
      <c r="T158" s="53"/>
      <c r="U158" s="53"/>
      <c r="V158" s="53"/>
      <c r="W158" s="53"/>
      <c r="X158" s="53"/>
      <c r="Y158" s="53"/>
    </row>
    <row r="159" spans="2:25" ht="12.75">
      <c r="B159" s="19"/>
      <c r="C159" s="19"/>
      <c r="D159" s="19"/>
      <c r="E159" s="19"/>
      <c r="F159" s="19"/>
      <c r="G159" s="19"/>
      <c r="H159" s="19"/>
      <c r="I159" s="19"/>
      <c r="J159" s="19"/>
      <c r="K159" s="19"/>
      <c r="L159" s="19"/>
      <c r="M159" s="19"/>
      <c r="O159" s="51"/>
      <c r="P159" s="122"/>
      <c r="Q159" s="122"/>
      <c r="R159" s="122"/>
      <c r="S159" s="122"/>
      <c r="T159" s="122"/>
      <c r="U159" s="122"/>
      <c r="V159" s="122"/>
      <c r="W159" s="122"/>
      <c r="X159" s="122"/>
      <c r="Y159" s="122"/>
    </row>
    <row r="160" spans="1:27" ht="12.75">
      <c r="A160" s="19"/>
      <c r="B160" s="19"/>
      <c r="C160" s="19"/>
      <c r="D160" s="19"/>
      <c r="E160" s="19"/>
      <c r="F160" s="19"/>
      <c r="G160" s="19"/>
      <c r="H160" s="19"/>
      <c r="I160" s="19"/>
      <c r="J160" s="19"/>
      <c r="K160" s="19"/>
      <c r="L160" s="19"/>
      <c r="M160" s="19"/>
      <c r="N160" s="19"/>
      <c r="O160" s="122"/>
      <c r="P160" s="53"/>
      <c r="Q160" s="53"/>
      <c r="R160" s="53"/>
      <c r="S160" s="53"/>
      <c r="T160" s="53"/>
      <c r="U160" s="53"/>
      <c r="V160" s="53"/>
      <c r="W160" s="53"/>
      <c r="X160" s="53"/>
      <c r="Y160" s="53"/>
      <c r="Z160" s="19"/>
      <c r="AA160" s="19"/>
    </row>
    <row r="161" spans="1:27" ht="12.75">
      <c r="A161" s="19"/>
      <c r="B161" s="19"/>
      <c r="C161" s="19"/>
      <c r="D161" s="19"/>
      <c r="E161" s="19"/>
      <c r="F161" s="19"/>
      <c r="G161" s="19"/>
      <c r="H161" s="19"/>
      <c r="I161" s="19"/>
      <c r="J161" s="19"/>
      <c r="K161" s="19"/>
      <c r="L161" s="19"/>
      <c r="M161" s="19"/>
      <c r="N161" s="19"/>
      <c r="O161" s="53"/>
      <c r="P161" s="122"/>
      <c r="Q161" s="122"/>
      <c r="R161" s="122"/>
      <c r="S161" s="122"/>
      <c r="T161" s="122"/>
      <c r="U161" s="122"/>
      <c r="V161" s="122"/>
      <c r="W161" s="122"/>
      <c r="X161" s="122"/>
      <c r="Y161" s="122"/>
      <c r="Z161" s="19"/>
      <c r="AA161" s="19"/>
    </row>
    <row r="162" spans="1:27" ht="12.75">
      <c r="A162" s="19"/>
      <c r="B162" s="19"/>
      <c r="C162" s="19"/>
      <c r="D162" s="19"/>
      <c r="E162" s="19"/>
      <c r="F162" s="19"/>
      <c r="G162" s="19"/>
      <c r="H162" s="19"/>
      <c r="I162" s="19"/>
      <c r="J162" s="19"/>
      <c r="K162" s="19"/>
      <c r="L162" s="19"/>
      <c r="M162" s="19"/>
      <c r="N162" s="19"/>
      <c r="O162" s="122"/>
      <c r="P162" s="53"/>
      <c r="Q162" s="53"/>
      <c r="R162" s="53"/>
      <c r="S162" s="53"/>
      <c r="T162" s="53"/>
      <c r="U162" s="53"/>
      <c r="V162" s="53"/>
      <c r="W162" s="53"/>
      <c r="X162" s="53"/>
      <c r="Y162" s="53"/>
      <c r="Z162" s="19"/>
      <c r="AA162" s="19"/>
    </row>
    <row r="163" spans="1:27" ht="12.75">
      <c r="A163" s="19"/>
      <c r="B163" s="19"/>
      <c r="C163" s="19"/>
      <c r="D163" s="19"/>
      <c r="E163" s="19"/>
      <c r="F163" s="19"/>
      <c r="G163" s="19"/>
      <c r="H163" s="19"/>
      <c r="I163" s="19"/>
      <c r="J163" s="19"/>
      <c r="K163" s="19"/>
      <c r="L163" s="19"/>
      <c r="M163" s="19"/>
      <c r="N163" s="19"/>
      <c r="O163" s="53"/>
      <c r="P163" s="122"/>
      <c r="Q163" s="122"/>
      <c r="R163" s="122"/>
      <c r="S163" s="122"/>
      <c r="T163" s="122"/>
      <c r="U163" s="122"/>
      <c r="V163" s="122"/>
      <c r="W163" s="125"/>
      <c r="X163" s="125"/>
      <c r="Y163" s="125"/>
      <c r="Z163" s="19"/>
      <c r="AA163" s="19"/>
    </row>
    <row r="164" spans="1:32" ht="12.75" customHeight="1">
      <c r="A164" s="19"/>
      <c r="N164" s="19"/>
      <c r="O164" s="122"/>
      <c r="P164" s="53"/>
      <c r="Q164" s="53"/>
      <c r="R164" s="53"/>
      <c r="S164" s="53"/>
      <c r="T164" s="53"/>
      <c r="U164" s="53"/>
      <c r="V164" s="53"/>
      <c r="W164" s="53"/>
      <c r="X164" s="53"/>
      <c r="Y164" s="53"/>
      <c r="Z164" s="19"/>
      <c r="AA164" s="19"/>
      <c r="AE164" s="513" t="s">
        <v>577</v>
      </c>
      <c r="AF164" s="513" t="s">
        <v>578</v>
      </c>
    </row>
    <row r="165" spans="1:32" ht="12.75" customHeight="1">
      <c r="A165" s="19"/>
      <c r="B165" s="19"/>
      <c r="C165" s="19"/>
      <c r="D165" s="19"/>
      <c r="E165" s="19"/>
      <c r="F165" s="19"/>
      <c r="G165" s="19"/>
      <c r="H165" s="19"/>
      <c r="I165" s="19"/>
      <c r="J165" s="19"/>
      <c r="K165" s="19"/>
      <c r="L165" s="19"/>
      <c r="M165" s="19"/>
      <c r="N165" s="19"/>
      <c r="O165" s="53"/>
      <c r="P165" s="122"/>
      <c r="Q165" s="122"/>
      <c r="R165" s="122"/>
      <c r="S165" s="122"/>
      <c r="T165" s="122"/>
      <c r="U165" s="122"/>
      <c r="V165" s="122"/>
      <c r="W165" s="122"/>
      <c r="X165" s="122"/>
      <c r="Y165" s="122"/>
      <c r="Z165" s="19"/>
      <c r="AA165" s="19"/>
      <c r="AE165" s="514"/>
      <c r="AF165" s="514"/>
    </row>
    <row r="166" spans="1:32" ht="12.75">
      <c r="A166" s="19"/>
      <c r="B166" s="19"/>
      <c r="C166" s="19"/>
      <c r="D166" s="19"/>
      <c r="E166" s="19"/>
      <c r="F166" s="19"/>
      <c r="G166" s="19"/>
      <c r="H166" s="19"/>
      <c r="I166" s="19"/>
      <c r="J166" s="19"/>
      <c r="K166" s="19"/>
      <c r="L166" s="19"/>
      <c r="M166" s="19"/>
      <c r="N166" s="19"/>
      <c r="O166" s="122"/>
      <c r="P166" s="197"/>
      <c r="Q166" s="197"/>
      <c r="R166" s="197"/>
      <c r="S166" s="197"/>
      <c r="T166" s="197"/>
      <c r="U166" s="197"/>
      <c r="V166" s="197"/>
      <c r="W166" s="197"/>
      <c r="X166" s="197"/>
      <c r="Y166" s="197"/>
      <c r="Z166" s="19"/>
      <c r="AA166" s="19"/>
      <c r="AE166" s="514"/>
      <c r="AF166" s="514"/>
    </row>
    <row r="167" spans="1:32" ht="12.75" customHeight="1">
      <c r="A167" s="53"/>
      <c r="B167" s="19"/>
      <c r="C167" s="19"/>
      <c r="D167" s="19"/>
      <c r="E167" s="19"/>
      <c r="F167" s="19"/>
      <c r="G167" s="19"/>
      <c r="H167" s="19"/>
      <c r="I167" s="19"/>
      <c r="J167" s="19"/>
      <c r="K167" s="19"/>
      <c r="L167" s="19"/>
      <c r="M167" s="19"/>
      <c r="N167" s="53"/>
      <c r="O167" s="53"/>
      <c r="P167" s="197"/>
      <c r="Q167" s="197"/>
      <c r="R167" s="197"/>
      <c r="S167" s="197"/>
      <c r="T167" s="197"/>
      <c r="U167" s="197"/>
      <c r="V167" s="197"/>
      <c r="W167" s="197"/>
      <c r="X167" s="197"/>
      <c r="Y167" s="197"/>
      <c r="Z167" s="53"/>
      <c r="AA167" s="53"/>
      <c r="AB167" s="51"/>
      <c r="AC167" s="51"/>
      <c r="AD167" s="51"/>
      <c r="AE167" s="514"/>
      <c r="AF167" s="514"/>
    </row>
    <row r="168" spans="1:32" ht="13.5" thickBot="1">
      <c r="A168" s="53"/>
      <c r="B168" s="19"/>
      <c r="C168" s="19"/>
      <c r="D168" s="19"/>
      <c r="E168" s="19"/>
      <c r="F168" s="19"/>
      <c r="G168" s="19"/>
      <c r="H168" s="19"/>
      <c r="I168" s="19"/>
      <c r="J168" s="19"/>
      <c r="K168" s="19"/>
      <c r="L168" s="19"/>
      <c r="M168" s="19"/>
      <c r="N168" s="53"/>
      <c r="O168" s="122"/>
      <c r="P168" s="197"/>
      <c r="Q168" s="197"/>
      <c r="R168" s="197"/>
      <c r="S168" s="197"/>
      <c r="T168" s="197"/>
      <c r="U168" s="197"/>
      <c r="V168" s="197"/>
      <c r="W168" s="197"/>
      <c r="X168" s="197"/>
      <c r="Y168" s="197"/>
      <c r="Z168" s="53"/>
      <c r="AA168" s="53"/>
      <c r="AB168" s="51"/>
      <c r="AC168" s="51"/>
      <c r="AD168" s="51" t="s">
        <v>323</v>
      </c>
      <c r="AE168" s="514"/>
      <c r="AF168" s="514"/>
    </row>
    <row r="169" spans="1:32" ht="12.75">
      <c r="A169" s="53"/>
      <c r="B169" s="19"/>
      <c r="C169" s="19"/>
      <c r="D169" s="19"/>
      <c r="E169" s="19"/>
      <c r="F169" s="19"/>
      <c r="G169" s="19"/>
      <c r="H169" s="19"/>
      <c r="I169" s="19"/>
      <c r="J169" s="19"/>
      <c r="K169" s="19"/>
      <c r="L169" s="19"/>
      <c r="M169" s="19"/>
      <c r="N169" s="122"/>
      <c r="O169" s="197"/>
      <c r="P169" s="53"/>
      <c r="Q169" s="53"/>
      <c r="R169" s="53"/>
      <c r="S169" s="53"/>
      <c r="T169" s="53"/>
      <c r="U169" s="53"/>
      <c r="V169" s="53"/>
      <c r="W169" s="53"/>
      <c r="X169" s="53"/>
      <c r="Y169" s="53"/>
      <c r="Z169" s="122"/>
      <c r="AA169" s="53"/>
      <c r="AB169" s="51"/>
      <c r="AC169" s="51"/>
      <c r="AD169" s="196" t="s">
        <v>317</v>
      </c>
      <c r="AE169" s="514"/>
      <c r="AF169" s="514"/>
    </row>
    <row r="170" spans="1:32" ht="13.5" thickBot="1">
      <c r="A170" s="53"/>
      <c r="B170" s="19"/>
      <c r="C170" s="19"/>
      <c r="D170" s="19"/>
      <c r="E170" s="19"/>
      <c r="F170" s="19"/>
      <c r="G170" s="19"/>
      <c r="H170" s="19"/>
      <c r="I170" s="19"/>
      <c r="J170" s="19"/>
      <c r="K170" s="19"/>
      <c r="L170" s="19"/>
      <c r="M170" s="19"/>
      <c r="N170" s="53"/>
      <c r="O170" s="197"/>
      <c r="P170" s="120"/>
      <c r="Q170" s="120"/>
      <c r="R170" s="120"/>
      <c r="S170" s="120"/>
      <c r="T170" s="120"/>
      <c r="U170" s="120"/>
      <c r="V170" s="120"/>
      <c r="W170" s="120"/>
      <c r="X170" s="120"/>
      <c r="Y170" s="120"/>
      <c r="Z170" s="53"/>
      <c r="AA170" s="53"/>
      <c r="AB170" s="51"/>
      <c r="AC170" s="51"/>
      <c r="AD170" s="199"/>
      <c r="AE170" s="514"/>
      <c r="AF170" s="514"/>
    </row>
    <row r="171" spans="1:32" ht="12.75">
      <c r="A171" s="53"/>
      <c r="B171" s="19"/>
      <c r="C171" s="19"/>
      <c r="D171" s="19"/>
      <c r="E171" s="19"/>
      <c r="F171" s="19"/>
      <c r="G171" s="19"/>
      <c r="H171" s="19"/>
      <c r="I171" s="19"/>
      <c r="J171" s="19"/>
      <c r="K171" s="19"/>
      <c r="L171" s="19"/>
      <c r="M171" s="19"/>
      <c r="N171" s="122"/>
      <c r="O171" s="197"/>
      <c r="P171" s="120"/>
      <c r="Q171" s="120"/>
      <c r="R171" s="120"/>
      <c r="S171" s="120"/>
      <c r="T171" s="120"/>
      <c r="U171" s="120"/>
      <c r="V171" s="120"/>
      <c r="W171" s="120"/>
      <c r="X171" s="120"/>
      <c r="Y171" s="120"/>
      <c r="Z171" s="122"/>
      <c r="AA171" s="53"/>
      <c r="AB171" s="51"/>
      <c r="AC171" s="51"/>
      <c r="AD171" s="51"/>
      <c r="AE171" s="514"/>
      <c r="AF171" s="514"/>
    </row>
    <row r="172" spans="1:32" ht="12.75">
      <c r="A172" s="53"/>
      <c r="B172" s="73"/>
      <c r="C172" s="53"/>
      <c r="D172" s="53"/>
      <c r="E172" s="53"/>
      <c r="F172" s="53"/>
      <c r="G172" s="53"/>
      <c r="H172" s="53"/>
      <c r="I172" s="53"/>
      <c r="J172" s="53"/>
      <c r="K172" s="53"/>
      <c r="L172" s="53"/>
      <c r="M172" s="53"/>
      <c r="N172" s="53"/>
      <c r="O172" s="53"/>
      <c r="P172" s="120"/>
      <c r="Q172" s="120"/>
      <c r="R172" s="120"/>
      <c r="S172" s="120"/>
      <c r="T172" s="120"/>
      <c r="U172" s="120"/>
      <c r="V172" s="120"/>
      <c r="W172" s="120"/>
      <c r="X172" s="120"/>
      <c r="Y172" s="120"/>
      <c r="Z172" s="53"/>
      <c r="AA172" s="53"/>
      <c r="AB172" s="51"/>
      <c r="AC172" s="51"/>
      <c r="AD172" s="51"/>
      <c r="AE172" s="514"/>
      <c r="AF172" s="514"/>
    </row>
    <row r="173" spans="1:32" ht="12.75">
      <c r="A173" s="53"/>
      <c r="B173" s="53"/>
      <c r="C173" s="53"/>
      <c r="D173" s="53"/>
      <c r="E173" s="53"/>
      <c r="F173" s="53"/>
      <c r="G173" s="53"/>
      <c r="H173" s="53"/>
      <c r="I173" s="53"/>
      <c r="J173" s="53"/>
      <c r="K173" s="53"/>
      <c r="L173" s="53"/>
      <c r="M173" s="53"/>
      <c r="N173" s="122"/>
      <c r="O173" s="120"/>
      <c r="P173" s="120"/>
      <c r="Q173" s="120"/>
      <c r="R173" s="120"/>
      <c r="S173" s="120"/>
      <c r="T173" s="120"/>
      <c r="U173" s="120"/>
      <c r="V173" s="120"/>
      <c r="W173" s="120"/>
      <c r="X173" s="120"/>
      <c r="Y173" s="120"/>
      <c r="Z173" s="122"/>
      <c r="AA173" s="53"/>
      <c r="AB173" s="51"/>
      <c r="AC173" s="51"/>
      <c r="AD173" s="51"/>
      <c r="AE173" s="514"/>
      <c r="AF173" s="514"/>
    </row>
    <row r="174" spans="1:33" ht="12.75" customHeight="1" thickBot="1">
      <c r="A174" s="53"/>
      <c r="B174" s="53"/>
      <c r="C174" s="182"/>
      <c r="D174" s="122"/>
      <c r="E174" s="122"/>
      <c r="F174" s="122"/>
      <c r="G174" s="122"/>
      <c r="H174" s="122"/>
      <c r="I174" s="122"/>
      <c r="J174" s="122"/>
      <c r="K174" s="122"/>
      <c r="L174" s="122"/>
      <c r="M174" s="122"/>
      <c r="N174" s="53"/>
      <c r="O174" s="120"/>
      <c r="P174" s="120"/>
      <c r="Q174" s="120"/>
      <c r="R174" s="120"/>
      <c r="S174" s="120"/>
      <c r="T174" s="120"/>
      <c r="U174" s="120"/>
      <c r="V174" s="120"/>
      <c r="W174" s="120"/>
      <c r="X174" s="120"/>
      <c r="Y174" s="120"/>
      <c r="Z174" s="53"/>
      <c r="AA174" s="53"/>
      <c r="AB174" s="51"/>
      <c r="AC174" s="51"/>
      <c r="AD174" s="51" t="s">
        <v>325</v>
      </c>
      <c r="AE174" s="515"/>
      <c r="AF174" s="515"/>
      <c r="AG174" s="1" t="s">
        <v>81</v>
      </c>
    </row>
    <row r="175" spans="1:32" ht="12.75">
      <c r="A175" s="53"/>
      <c r="B175" s="53"/>
      <c r="C175" s="180"/>
      <c r="D175" s="53"/>
      <c r="E175" s="53"/>
      <c r="F175" s="53"/>
      <c r="G175" s="53"/>
      <c r="H175" s="53"/>
      <c r="I175" s="53"/>
      <c r="J175" s="53"/>
      <c r="K175" s="53"/>
      <c r="L175" s="53"/>
      <c r="M175" s="53"/>
      <c r="N175" s="122"/>
      <c r="O175" s="120"/>
      <c r="P175" s="120"/>
      <c r="Q175" s="120"/>
      <c r="R175" s="120"/>
      <c r="S175" s="120"/>
      <c r="T175" s="120"/>
      <c r="U175" s="120"/>
      <c r="V175" s="120"/>
      <c r="W175" s="120"/>
      <c r="X175" s="120"/>
      <c r="Y175" s="120"/>
      <c r="Z175" s="125"/>
      <c r="AA175" s="53"/>
      <c r="AB175" s="51"/>
      <c r="AC175" s="51"/>
      <c r="AD175" s="228" t="s">
        <v>326</v>
      </c>
      <c r="AE175" s="227">
        <f>70%-AF175</f>
        <v>0.49999999999999994</v>
      </c>
      <c r="AF175" s="184">
        <v>0.2</v>
      </c>
    </row>
    <row r="176" spans="1:32" ht="12.75">
      <c r="A176" s="53"/>
      <c r="B176" s="53"/>
      <c r="C176" s="182"/>
      <c r="D176" s="122"/>
      <c r="E176" s="122"/>
      <c r="F176" s="122"/>
      <c r="G176" s="122"/>
      <c r="H176" s="122"/>
      <c r="I176" s="122"/>
      <c r="J176" s="122"/>
      <c r="K176" s="122"/>
      <c r="L176" s="122"/>
      <c r="M176" s="122"/>
      <c r="N176" s="53"/>
      <c r="O176" s="120"/>
      <c r="P176" s="19"/>
      <c r="Q176" s="19"/>
      <c r="R176" s="19"/>
      <c r="S176" s="19"/>
      <c r="T176" s="19"/>
      <c r="U176" s="19"/>
      <c r="V176" s="19"/>
      <c r="W176" s="19"/>
      <c r="X176" s="19"/>
      <c r="Y176" s="19"/>
      <c r="Z176" s="53"/>
      <c r="AA176" s="53"/>
      <c r="AB176" s="51"/>
      <c r="AC176" s="51"/>
      <c r="AD176" s="229" t="s">
        <v>327</v>
      </c>
      <c r="AE176" s="227">
        <f aca="true" t="shared" si="0" ref="AE176:AE190">70%-AF176</f>
        <v>0.44999999999999996</v>
      </c>
      <c r="AF176" s="184">
        <v>0.25</v>
      </c>
    </row>
    <row r="177" spans="1:33" ht="12.75">
      <c r="A177" s="53"/>
      <c r="B177" s="53"/>
      <c r="C177" s="182"/>
      <c r="D177" s="122"/>
      <c r="E177" s="122"/>
      <c r="F177" s="122"/>
      <c r="G177" s="122"/>
      <c r="H177" s="122"/>
      <c r="I177" s="122"/>
      <c r="J177" s="122"/>
      <c r="K177" s="122"/>
      <c r="L177" s="122"/>
      <c r="M177" s="122"/>
      <c r="N177" s="53"/>
      <c r="O177" s="120"/>
      <c r="P177" s="19"/>
      <c r="Q177" s="19"/>
      <c r="R177" s="19"/>
      <c r="S177" s="19"/>
      <c r="T177" s="19"/>
      <c r="U177" s="19"/>
      <c r="V177" s="19"/>
      <c r="W177" s="19"/>
      <c r="X177" s="19"/>
      <c r="Y177" s="19"/>
      <c r="Z177" s="53"/>
      <c r="AA177" s="53"/>
      <c r="AB177" s="51"/>
      <c r="AC177" s="51"/>
      <c r="AD177" s="354" t="s">
        <v>566</v>
      </c>
      <c r="AE177" s="227">
        <f t="shared" si="0"/>
        <v>0.29999999999999993</v>
      </c>
      <c r="AF177" s="351">
        <v>0.4</v>
      </c>
      <c r="AG177" s="1" t="s">
        <v>572</v>
      </c>
    </row>
    <row r="178" spans="1:33" ht="12.75">
      <c r="A178" s="53"/>
      <c r="B178" s="53"/>
      <c r="C178" s="182"/>
      <c r="D178" s="122"/>
      <c r="E178" s="122"/>
      <c r="F178" s="122"/>
      <c r="G178" s="122"/>
      <c r="H178" s="122"/>
      <c r="I178" s="122"/>
      <c r="J178" s="122"/>
      <c r="K178" s="122"/>
      <c r="L178" s="122"/>
      <c r="M178" s="122"/>
      <c r="N178" s="53"/>
      <c r="O178" s="120"/>
      <c r="P178" s="19"/>
      <c r="Q178" s="19"/>
      <c r="R178" s="19"/>
      <c r="S178" s="19"/>
      <c r="T178" s="19"/>
      <c r="U178" s="19"/>
      <c r="V178" s="19"/>
      <c r="W178" s="19"/>
      <c r="X178" s="19"/>
      <c r="Y178" s="19"/>
      <c r="Z178" s="53"/>
      <c r="AA178" s="53"/>
      <c r="AB178" s="51"/>
      <c r="AC178" s="51"/>
      <c r="AD178" s="354" t="s">
        <v>570</v>
      </c>
      <c r="AE178" s="227">
        <f t="shared" si="0"/>
        <v>0.31999999999999995</v>
      </c>
      <c r="AF178" s="351">
        <v>0.38</v>
      </c>
      <c r="AG178" s="1" t="s">
        <v>580</v>
      </c>
    </row>
    <row r="179" spans="1:33" ht="12.75">
      <c r="A179" s="53"/>
      <c r="B179" s="53"/>
      <c r="C179" s="182"/>
      <c r="D179" s="122"/>
      <c r="E179" s="122"/>
      <c r="F179" s="122"/>
      <c r="G179" s="122"/>
      <c r="H179" s="122"/>
      <c r="I179" s="122"/>
      <c r="J179" s="122"/>
      <c r="K179" s="122"/>
      <c r="L179" s="122"/>
      <c r="M179" s="122"/>
      <c r="N179" s="53"/>
      <c r="O179" s="120"/>
      <c r="P179" s="19"/>
      <c r="Q179" s="19"/>
      <c r="R179" s="19"/>
      <c r="S179" s="19"/>
      <c r="T179" s="19"/>
      <c r="U179" s="19"/>
      <c r="V179" s="19"/>
      <c r="W179" s="19"/>
      <c r="X179" s="19"/>
      <c r="Y179" s="19"/>
      <c r="Z179" s="53"/>
      <c r="AA179" s="53"/>
      <c r="AB179" s="51"/>
      <c r="AC179" s="51"/>
      <c r="AD179" s="354" t="s">
        <v>562</v>
      </c>
      <c r="AE179" s="227">
        <f t="shared" si="0"/>
        <v>0.29</v>
      </c>
      <c r="AF179" s="351">
        <v>0.41</v>
      </c>
      <c r="AG179" s="1" t="s">
        <v>581</v>
      </c>
    </row>
    <row r="180" spans="1:33" ht="12.75">
      <c r="A180" s="53"/>
      <c r="B180" s="53"/>
      <c r="C180" s="182"/>
      <c r="D180" s="122"/>
      <c r="E180" s="122"/>
      <c r="F180" s="122"/>
      <c r="G180" s="122"/>
      <c r="H180" s="122"/>
      <c r="I180" s="122"/>
      <c r="J180" s="122"/>
      <c r="K180" s="122"/>
      <c r="L180" s="122"/>
      <c r="M180" s="122"/>
      <c r="N180" s="53"/>
      <c r="O180" s="120"/>
      <c r="P180" s="19"/>
      <c r="Q180" s="19"/>
      <c r="R180" s="19"/>
      <c r="S180" s="19"/>
      <c r="T180" s="19"/>
      <c r="U180" s="19"/>
      <c r="V180" s="19"/>
      <c r="W180" s="19"/>
      <c r="X180" s="19"/>
      <c r="Y180" s="19"/>
      <c r="Z180" s="53"/>
      <c r="AA180" s="53"/>
      <c r="AB180" s="51"/>
      <c r="AC180" s="51"/>
      <c r="AD180" s="354" t="s">
        <v>569</v>
      </c>
      <c r="AE180" s="227">
        <f t="shared" si="0"/>
        <v>0.25999999999999995</v>
      </c>
      <c r="AF180" s="351">
        <v>0.44</v>
      </c>
      <c r="AG180" s="1" t="s">
        <v>571</v>
      </c>
    </row>
    <row r="181" spans="1:32" ht="12.75">
      <c r="A181" s="53"/>
      <c r="B181" s="53"/>
      <c r="C181" s="180"/>
      <c r="D181" s="53"/>
      <c r="E181" s="53"/>
      <c r="F181" s="53"/>
      <c r="G181" s="53"/>
      <c r="H181" s="53"/>
      <c r="I181" s="53"/>
      <c r="J181" s="53"/>
      <c r="K181" s="53"/>
      <c r="L181" s="53"/>
      <c r="M181" s="53"/>
      <c r="N181" s="122"/>
      <c r="O181" s="120"/>
      <c r="P181" s="19"/>
      <c r="Q181" s="19"/>
      <c r="R181" s="19"/>
      <c r="S181" s="19"/>
      <c r="T181" s="19"/>
      <c r="U181" s="19"/>
      <c r="V181" s="19"/>
      <c r="W181" s="19"/>
      <c r="X181" s="19"/>
      <c r="Y181" s="19"/>
      <c r="Z181" s="122"/>
      <c r="AA181" s="53"/>
      <c r="AB181" s="51"/>
      <c r="AC181" s="51"/>
      <c r="AD181" s="229" t="s">
        <v>415</v>
      </c>
      <c r="AE181" s="227">
        <f t="shared" si="0"/>
        <v>0.35</v>
      </c>
      <c r="AF181" s="184">
        <v>0.35</v>
      </c>
    </row>
    <row r="182" spans="1:32" ht="18.75" customHeight="1">
      <c r="A182" s="53"/>
      <c r="B182" s="53"/>
      <c r="C182" s="182"/>
      <c r="D182" s="122"/>
      <c r="E182" s="122"/>
      <c r="F182" s="122"/>
      <c r="G182" s="122"/>
      <c r="H182" s="122"/>
      <c r="I182" s="122"/>
      <c r="J182" s="122"/>
      <c r="K182" s="122"/>
      <c r="L182" s="122"/>
      <c r="M182" s="122"/>
      <c r="N182" s="197"/>
      <c r="O182" s="120"/>
      <c r="P182" s="19"/>
      <c r="Q182" s="19"/>
      <c r="R182" s="19"/>
      <c r="S182" s="19"/>
      <c r="T182" s="19"/>
      <c r="U182" s="19"/>
      <c r="V182" s="19"/>
      <c r="W182" s="19"/>
      <c r="X182" s="19"/>
      <c r="Y182" s="19"/>
      <c r="Z182" s="197"/>
      <c r="AA182" s="53"/>
      <c r="AB182" s="51"/>
      <c r="AC182" s="51"/>
      <c r="AD182" s="229" t="s">
        <v>416</v>
      </c>
      <c r="AE182" s="227">
        <f t="shared" si="0"/>
        <v>0.39999999999999997</v>
      </c>
      <c r="AF182" s="184">
        <v>0.3</v>
      </c>
    </row>
    <row r="183" spans="1:32" ht="12.75">
      <c r="A183" s="53"/>
      <c r="B183" s="53"/>
      <c r="C183" s="180"/>
      <c r="D183" s="53"/>
      <c r="E183" s="53"/>
      <c r="F183" s="53"/>
      <c r="G183" s="53"/>
      <c r="H183" s="53"/>
      <c r="I183" s="53"/>
      <c r="J183" s="53"/>
      <c r="K183" s="53"/>
      <c r="L183" s="53"/>
      <c r="M183" s="53"/>
      <c r="N183" s="197"/>
      <c r="O183" s="19"/>
      <c r="P183" s="19"/>
      <c r="Q183" s="19"/>
      <c r="R183" s="19"/>
      <c r="S183" s="19"/>
      <c r="T183" s="19"/>
      <c r="U183" s="19"/>
      <c r="V183" s="19"/>
      <c r="W183" s="19"/>
      <c r="X183" s="19"/>
      <c r="Y183" s="19"/>
      <c r="Z183" s="197"/>
      <c r="AA183" s="53"/>
      <c r="AB183" s="51"/>
      <c r="AC183" s="51"/>
      <c r="AD183" s="229" t="s">
        <v>417</v>
      </c>
      <c r="AE183" s="227">
        <f t="shared" si="0"/>
        <v>0.29999999999999993</v>
      </c>
      <c r="AF183" s="184">
        <v>0.4</v>
      </c>
    </row>
    <row r="184" spans="1:32" ht="12.75">
      <c r="A184" s="53"/>
      <c r="B184" s="53"/>
      <c r="C184" s="350"/>
      <c r="D184" s="53"/>
      <c r="E184" s="53"/>
      <c r="F184" s="53"/>
      <c r="G184" s="53"/>
      <c r="H184" s="53"/>
      <c r="I184" s="53"/>
      <c r="J184" s="53"/>
      <c r="K184" s="53"/>
      <c r="L184" s="53"/>
      <c r="M184" s="53"/>
      <c r="N184" s="197"/>
      <c r="O184" s="19"/>
      <c r="P184" s="19"/>
      <c r="Q184" s="19"/>
      <c r="R184" s="19"/>
      <c r="S184" s="19"/>
      <c r="T184" s="19"/>
      <c r="U184" s="19"/>
      <c r="V184" s="19"/>
      <c r="W184" s="19"/>
      <c r="X184" s="19"/>
      <c r="Y184" s="19"/>
      <c r="Z184" s="197"/>
      <c r="AA184" s="53"/>
      <c r="AB184" s="51"/>
      <c r="AC184" s="51"/>
      <c r="AD184" s="354" t="s">
        <v>583</v>
      </c>
      <c r="AE184" s="227">
        <f t="shared" si="0"/>
        <v>0.25999999999999995</v>
      </c>
      <c r="AF184" s="351">
        <v>0.44</v>
      </c>
    </row>
    <row r="185" spans="1:32" ht="12.75">
      <c r="A185" s="53"/>
      <c r="B185" s="53"/>
      <c r="C185" s="182"/>
      <c r="D185" s="122"/>
      <c r="E185" s="122"/>
      <c r="F185" s="122"/>
      <c r="G185" s="122"/>
      <c r="H185" s="122"/>
      <c r="I185" s="122"/>
      <c r="J185" s="122"/>
      <c r="K185" s="122"/>
      <c r="L185" s="122"/>
      <c r="M185" s="122"/>
      <c r="N185" s="197"/>
      <c r="O185" s="19"/>
      <c r="P185" s="19"/>
      <c r="Q185" s="19"/>
      <c r="R185" s="19"/>
      <c r="S185" s="19"/>
      <c r="T185" s="19"/>
      <c r="U185" s="19"/>
      <c r="V185" s="19"/>
      <c r="W185" s="19"/>
      <c r="X185" s="19"/>
      <c r="Y185" s="19"/>
      <c r="Z185" s="197"/>
      <c r="AA185" s="53"/>
      <c r="AB185" s="51"/>
      <c r="AC185" s="51"/>
      <c r="AD185" s="229" t="s">
        <v>418</v>
      </c>
      <c r="AE185" s="227">
        <f t="shared" si="0"/>
        <v>0.49999999999999994</v>
      </c>
      <c r="AF185" s="184">
        <v>0.2</v>
      </c>
    </row>
    <row r="186" spans="1:32" ht="12.75">
      <c r="A186" s="53"/>
      <c r="B186" s="53"/>
      <c r="C186" s="53"/>
      <c r="D186" s="53"/>
      <c r="E186" s="53"/>
      <c r="F186" s="53"/>
      <c r="G186" s="53"/>
      <c r="H186" s="53"/>
      <c r="I186" s="53"/>
      <c r="J186" s="53"/>
      <c r="K186" s="53"/>
      <c r="L186" s="53"/>
      <c r="M186" s="53"/>
      <c r="N186" s="53"/>
      <c r="O186" s="19"/>
      <c r="P186" s="19"/>
      <c r="Q186" s="19"/>
      <c r="R186" s="19"/>
      <c r="S186" s="19"/>
      <c r="T186" s="19"/>
      <c r="U186" s="19"/>
      <c r="V186" s="19"/>
      <c r="W186" s="19"/>
      <c r="X186" s="19"/>
      <c r="Y186" s="19"/>
      <c r="Z186" s="53"/>
      <c r="AA186" s="53"/>
      <c r="AB186" s="51"/>
      <c r="AC186" s="51"/>
      <c r="AD186" s="229" t="s">
        <v>419</v>
      </c>
      <c r="AE186" s="227">
        <f t="shared" si="0"/>
        <v>0.35</v>
      </c>
      <c r="AF186" s="184">
        <v>0.35</v>
      </c>
    </row>
    <row r="187" spans="1:32" ht="12.75">
      <c r="A187" s="53"/>
      <c r="B187" s="53"/>
      <c r="C187" s="182"/>
      <c r="D187" s="122"/>
      <c r="E187" s="122"/>
      <c r="F187" s="122"/>
      <c r="G187" s="122"/>
      <c r="H187" s="122"/>
      <c r="I187" s="122"/>
      <c r="J187" s="122"/>
      <c r="K187" s="122"/>
      <c r="L187" s="122"/>
      <c r="M187" s="122"/>
      <c r="N187" s="120"/>
      <c r="O187" s="19"/>
      <c r="P187" s="19"/>
      <c r="Q187" s="19"/>
      <c r="R187" s="19"/>
      <c r="S187" s="19"/>
      <c r="T187" s="19"/>
      <c r="U187" s="19"/>
      <c r="V187" s="19"/>
      <c r="W187" s="19"/>
      <c r="X187" s="19"/>
      <c r="Y187" s="19"/>
      <c r="Z187" s="120"/>
      <c r="AA187" s="53"/>
      <c r="AB187" s="51"/>
      <c r="AC187" s="51"/>
      <c r="AD187" s="229" t="s">
        <v>582</v>
      </c>
      <c r="AE187" s="227">
        <f t="shared" si="0"/>
        <v>0.44999999999999996</v>
      </c>
      <c r="AF187" s="184">
        <v>0.25</v>
      </c>
    </row>
    <row r="188" spans="1:33" ht="12.75">
      <c r="A188" s="53"/>
      <c r="B188" s="53"/>
      <c r="C188" s="182"/>
      <c r="D188" s="122"/>
      <c r="E188" s="122"/>
      <c r="F188" s="122"/>
      <c r="G188" s="122"/>
      <c r="H188" s="122"/>
      <c r="I188" s="122"/>
      <c r="J188" s="122"/>
      <c r="K188" s="122"/>
      <c r="L188" s="122"/>
      <c r="M188" s="122"/>
      <c r="N188" s="120"/>
      <c r="O188" s="19"/>
      <c r="P188" s="19"/>
      <c r="Q188" s="19"/>
      <c r="R188" s="19"/>
      <c r="S188" s="19"/>
      <c r="T188" s="19"/>
      <c r="U188" s="19"/>
      <c r="V188" s="19"/>
      <c r="W188" s="19"/>
      <c r="X188" s="19"/>
      <c r="Y188" s="19"/>
      <c r="Z188" s="120"/>
      <c r="AA188" s="53"/>
      <c r="AB188" s="51"/>
      <c r="AC188" s="51"/>
      <c r="AD188" s="352" t="s">
        <v>573</v>
      </c>
      <c r="AE188" s="227">
        <f t="shared" si="0"/>
        <v>0.35</v>
      </c>
      <c r="AF188" s="351">
        <v>0.35</v>
      </c>
      <c r="AG188" s="1" t="s">
        <v>591</v>
      </c>
    </row>
    <row r="189" spans="1:33" ht="12.75">
      <c r="A189" s="53"/>
      <c r="B189" s="53"/>
      <c r="C189" s="182"/>
      <c r="D189" s="122"/>
      <c r="E189" s="122"/>
      <c r="F189" s="122"/>
      <c r="G189" s="122"/>
      <c r="H189" s="122"/>
      <c r="I189" s="122"/>
      <c r="J189" s="122"/>
      <c r="K189" s="122"/>
      <c r="L189" s="122"/>
      <c r="M189" s="122"/>
      <c r="N189" s="120"/>
      <c r="O189" s="19"/>
      <c r="P189" s="19"/>
      <c r="Q189" s="19"/>
      <c r="R189" s="19"/>
      <c r="S189" s="19"/>
      <c r="T189" s="19"/>
      <c r="U189" s="19"/>
      <c r="V189" s="19"/>
      <c r="W189" s="19"/>
      <c r="X189" s="19"/>
      <c r="Y189" s="19"/>
      <c r="Z189" s="120"/>
      <c r="AA189" s="53"/>
      <c r="AB189" s="51"/>
      <c r="AC189" s="51"/>
      <c r="AD189" s="352" t="s">
        <v>568</v>
      </c>
      <c r="AE189" s="227">
        <f t="shared" si="0"/>
        <v>0.32999999999999996</v>
      </c>
      <c r="AF189" s="351">
        <v>0.37</v>
      </c>
      <c r="AG189" s="1" t="s">
        <v>592</v>
      </c>
    </row>
    <row r="190" spans="1:33" ht="12.75">
      <c r="A190" s="53"/>
      <c r="B190" s="53"/>
      <c r="C190" s="53"/>
      <c r="D190" s="53"/>
      <c r="E190" s="197"/>
      <c r="F190" s="197"/>
      <c r="G190" s="197"/>
      <c r="H190" s="197"/>
      <c r="I190" s="197"/>
      <c r="J190" s="197"/>
      <c r="K190" s="197"/>
      <c r="L190" s="197"/>
      <c r="M190" s="197"/>
      <c r="N190" s="120"/>
      <c r="O190" s="19"/>
      <c r="P190" s="19"/>
      <c r="Q190" s="19"/>
      <c r="R190" s="19"/>
      <c r="S190" s="19"/>
      <c r="T190" s="19"/>
      <c r="U190" s="19"/>
      <c r="V190" s="19"/>
      <c r="W190" s="19"/>
      <c r="X190" s="19"/>
      <c r="Y190" s="19"/>
      <c r="Z190" s="120"/>
      <c r="AA190" s="53"/>
      <c r="AB190" s="51"/>
      <c r="AC190" s="51"/>
      <c r="AD190" s="352" t="s">
        <v>567</v>
      </c>
      <c r="AE190" s="227">
        <f t="shared" si="0"/>
        <v>0.29999999999999993</v>
      </c>
      <c r="AF190" s="351">
        <v>0.4</v>
      </c>
      <c r="AG190" s="1" t="s">
        <v>574</v>
      </c>
    </row>
    <row r="191" spans="1:32" ht="13.5" thickBot="1">
      <c r="A191" s="53"/>
      <c r="B191" s="198"/>
      <c r="C191" s="53"/>
      <c r="D191" s="53"/>
      <c r="E191" s="197"/>
      <c r="F191" s="197"/>
      <c r="G191" s="197"/>
      <c r="H191" s="197"/>
      <c r="I191" s="197"/>
      <c r="J191" s="197"/>
      <c r="K191" s="197"/>
      <c r="L191" s="197"/>
      <c r="M191" s="197"/>
      <c r="N191" s="120"/>
      <c r="O191" s="19"/>
      <c r="P191" s="19"/>
      <c r="Q191" s="19"/>
      <c r="R191" s="19"/>
      <c r="S191" s="19"/>
      <c r="T191" s="19"/>
      <c r="U191" s="19"/>
      <c r="V191" s="19"/>
      <c r="W191" s="19"/>
      <c r="X191" s="19"/>
      <c r="Y191" s="19"/>
      <c r="Z191" s="120"/>
      <c r="AA191" s="53"/>
      <c r="AB191" s="51"/>
      <c r="AC191" s="51"/>
      <c r="AD191" s="230" t="s">
        <v>585</v>
      </c>
      <c r="AE191" s="227">
        <v>0.3</v>
      </c>
      <c r="AF191" s="184">
        <v>0.2</v>
      </c>
    </row>
    <row r="192" spans="1:32" ht="12.75">
      <c r="A192" s="53"/>
      <c r="B192" s="53"/>
      <c r="C192" s="53"/>
      <c r="D192" s="53"/>
      <c r="E192" s="197"/>
      <c r="F192" s="197"/>
      <c r="G192" s="197"/>
      <c r="H192" s="197"/>
      <c r="I192" s="197"/>
      <c r="J192" s="197"/>
      <c r="K192" s="197"/>
      <c r="L192" s="197"/>
      <c r="M192" s="197"/>
      <c r="N192" s="120"/>
      <c r="O192" s="19"/>
      <c r="P192" s="19"/>
      <c r="Q192" s="19"/>
      <c r="R192" s="19"/>
      <c r="S192" s="19"/>
      <c r="T192" s="19"/>
      <c r="U192" s="19"/>
      <c r="V192" s="19"/>
      <c r="W192" s="19"/>
      <c r="X192" s="19"/>
      <c r="Y192" s="19"/>
      <c r="Z192" s="120"/>
      <c r="AA192" s="53"/>
      <c r="AB192" s="51"/>
      <c r="AC192" s="51"/>
      <c r="AD192" s="51"/>
      <c r="AE192" s="51"/>
      <c r="AF192" s="51"/>
    </row>
    <row r="193" spans="1:32" ht="12.75">
      <c r="A193" s="53"/>
      <c r="B193" s="53"/>
      <c r="C193" s="53"/>
      <c r="D193" s="53"/>
      <c r="E193" s="53"/>
      <c r="F193" s="53"/>
      <c r="G193" s="53"/>
      <c r="H193" s="53"/>
      <c r="I193" s="53"/>
      <c r="J193" s="53"/>
      <c r="K193" s="53"/>
      <c r="L193" s="53"/>
      <c r="M193" s="53"/>
      <c r="N193" s="120"/>
      <c r="O193" s="19"/>
      <c r="P193" s="19"/>
      <c r="Q193" s="19"/>
      <c r="R193" s="19"/>
      <c r="S193" s="19"/>
      <c r="T193" s="19"/>
      <c r="U193" s="19"/>
      <c r="V193" s="19"/>
      <c r="W193" s="19"/>
      <c r="X193" s="19"/>
      <c r="Y193" s="19"/>
      <c r="Z193" s="120"/>
      <c r="AA193" s="53"/>
      <c r="AB193" s="51"/>
      <c r="AC193" s="51"/>
      <c r="AD193" s="51"/>
      <c r="AE193" s="51"/>
      <c r="AF193" s="51"/>
    </row>
    <row r="194" spans="1:32" ht="12.75">
      <c r="A194" s="53"/>
      <c r="B194" s="120"/>
      <c r="C194" s="120"/>
      <c r="D194" s="120"/>
      <c r="E194" s="120"/>
      <c r="F194" s="120"/>
      <c r="G194" s="120"/>
      <c r="H194" s="120"/>
      <c r="I194" s="120"/>
      <c r="J194" s="120"/>
      <c r="K194" s="120"/>
      <c r="L194" s="120"/>
      <c r="M194" s="120"/>
      <c r="N194" s="120"/>
      <c r="O194" s="19"/>
      <c r="P194" s="19"/>
      <c r="Q194" s="19"/>
      <c r="R194" s="19"/>
      <c r="S194" s="19"/>
      <c r="T194" s="19"/>
      <c r="U194" s="19"/>
      <c r="V194" s="19"/>
      <c r="W194" s="19"/>
      <c r="X194" s="19"/>
      <c r="Y194" s="19"/>
      <c r="Z194" s="120"/>
      <c r="AA194" s="53"/>
      <c r="AB194" s="51"/>
      <c r="AC194" s="51"/>
      <c r="AD194" s="51"/>
      <c r="AE194" s="51" t="s">
        <v>579</v>
      </c>
      <c r="AF194" s="353"/>
    </row>
    <row r="195" spans="1:27" ht="12.75">
      <c r="A195" s="19"/>
      <c r="B195" s="120"/>
      <c r="C195" s="120"/>
      <c r="D195" s="120"/>
      <c r="E195" s="120"/>
      <c r="F195" s="120"/>
      <c r="G195" s="120"/>
      <c r="H195" s="120"/>
      <c r="I195" s="120"/>
      <c r="J195" s="120"/>
      <c r="K195" s="120"/>
      <c r="L195" s="120"/>
      <c r="M195" s="120"/>
      <c r="N195" s="19"/>
      <c r="O195" s="19"/>
      <c r="P195" s="19"/>
      <c r="Q195" s="19"/>
      <c r="R195" s="19"/>
      <c r="S195" s="19"/>
      <c r="T195" s="19"/>
      <c r="U195" s="19"/>
      <c r="V195" s="19"/>
      <c r="W195" s="19"/>
      <c r="X195" s="19"/>
      <c r="Y195" s="19"/>
      <c r="Z195" s="19"/>
      <c r="AA195" s="19"/>
    </row>
    <row r="196" spans="1:27" ht="12.75">
      <c r="A196" s="19"/>
      <c r="B196" s="120"/>
      <c r="C196" s="120"/>
      <c r="D196" s="120"/>
      <c r="E196" s="120"/>
      <c r="F196" s="120"/>
      <c r="G196" s="120"/>
      <c r="H196" s="120"/>
      <c r="I196" s="120"/>
      <c r="J196" s="120"/>
      <c r="K196" s="120"/>
      <c r="L196" s="120"/>
      <c r="M196" s="120"/>
      <c r="N196" s="19"/>
      <c r="O196" s="19"/>
      <c r="P196" s="19"/>
      <c r="Q196" s="19"/>
      <c r="R196" s="19"/>
      <c r="S196" s="19"/>
      <c r="T196" s="19"/>
      <c r="U196" s="19"/>
      <c r="V196" s="19"/>
      <c r="W196" s="19"/>
      <c r="X196" s="19"/>
      <c r="Y196" s="19"/>
      <c r="Z196" s="19"/>
      <c r="AA196" s="19"/>
    </row>
    <row r="197" spans="1:27" ht="12.75">
      <c r="A197" s="19"/>
      <c r="B197" s="120"/>
      <c r="C197" s="120"/>
      <c r="D197" s="120"/>
      <c r="E197" s="120"/>
      <c r="F197" s="120"/>
      <c r="G197" s="120"/>
      <c r="H197" s="120"/>
      <c r="I197" s="120"/>
      <c r="J197" s="120"/>
      <c r="K197" s="120"/>
      <c r="L197" s="120"/>
      <c r="M197" s="120"/>
      <c r="N197" s="19"/>
      <c r="O197" s="19"/>
      <c r="P197" s="19"/>
      <c r="Q197" s="19"/>
      <c r="R197" s="19"/>
      <c r="S197" s="19"/>
      <c r="T197" s="19"/>
      <c r="U197" s="19"/>
      <c r="V197" s="19"/>
      <c r="W197" s="19"/>
      <c r="X197" s="19"/>
      <c r="Y197" s="19"/>
      <c r="Z197" s="19"/>
      <c r="AA197" s="19"/>
    </row>
    <row r="198" spans="1:27" ht="12.75">
      <c r="A198" s="19"/>
      <c r="B198" s="120"/>
      <c r="C198" s="120"/>
      <c r="D198" s="120"/>
      <c r="E198" s="120"/>
      <c r="F198" s="120"/>
      <c r="G198" s="120"/>
      <c r="H198" s="120"/>
      <c r="I198" s="120"/>
      <c r="J198" s="120"/>
      <c r="K198" s="120"/>
      <c r="L198" s="120"/>
      <c r="M198" s="120"/>
      <c r="N198" s="19"/>
      <c r="O198" s="19"/>
      <c r="Z198" s="19"/>
      <c r="AA198" s="19"/>
    </row>
    <row r="199" spans="1:27" ht="12.75">
      <c r="A199" s="19"/>
      <c r="B199" s="120"/>
      <c r="C199" s="120"/>
      <c r="D199" s="120"/>
      <c r="E199" s="120"/>
      <c r="F199" s="120"/>
      <c r="G199" s="120"/>
      <c r="H199" s="120"/>
      <c r="I199" s="120"/>
      <c r="J199" s="120"/>
      <c r="K199" s="120"/>
      <c r="L199" s="120"/>
      <c r="M199" s="120"/>
      <c r="N199" s="19"/>
      <c r="O199" s="19"/>
      <c r="Z199" s="19"/>
      <c r="AA199" s="19"/>
    </row>
    <row r="200" spans="2:15" ht="12.75">
      <c r="B200" s="19"/>
      <c r="C200" s="19"/>
      <c r="D200" s="19"/>
      <c r="E200" s="19"/>
      <c r="F200" s="19"/>
      <c r="G200" s="19"/>
      <c r="H200" s="19"/>
      <c r="I200" s="19"/>
      <c r="J200" s="19"/>
      <c r="K200" s="19"/>
      <c r="L200" s="19"/>
      <c r="M200" s="19"/>
      <c r="O200" s="19"/>
    </row>
    <row r="201" spans="2:13" ht="12.75">
      <c r="B201" s="19"/>
      <c r="C201" s="19"/>
      <c r="D201" s="19"/>
      <c r="E201" s="19"/>
      <c r="F201" s="19"/>
      <c r="G201" s="19"/>
      <c r="H201" s="19"/>
      <c r="I201" s="19"/>
      <c r="J201" s="19"/>
      <c r="K201" s="19"/>
      <c r="L201" s="19"/>
      <c r="M201" s="19"/>
    </row>
    <row r="202" spans="2:13" ht="12.75">
      <c r="B202" s="19"/>
      <c r="C202" s="19"/>
      <c r="D202" s="19"/>
      <c r="E202" s="19"/>
      <c r="F202" s="19"/>
      <c r="G202" s="19"/>
      <c r="H202" s="19"/>
      <c r="I202" s="19"/>
      <c r="J202" s="19"/>
      <c r="K202" s="19"/>
      <c r="L202" s="19"/>
      <c r="M202" s="19"/>
    </row>
    <row r="203" spans="2:13" ht="12.75">
      <c r="B203" s="19"/>
      <c r="C203" s="19"/>
      <c r="D203" s="19"/>
      <c r="E203" s="19"/>
      <c r="F203" s="19"/>
      <c r="G203" s="19"/>
      <c r="H203" s="19"/>
      <c r="I203" s="19"/>
      <c r="J203" s="19"/>
      <c r="K203" s="19"/>
      <c r="L203" s="19"/>
      <c r="M203" s="19"/>
    </row>
    <row r="204" spans="2:13" ht="12.75">
      <c r="B204" s="19"/>
      <c r="C204" s="19"/>
      <c r="D204" s="19"/>
      <c r="E204" s="19"/>
      <c r="F204" s="19"/>
      <c r="G204" s="19"/>
      <c r="H204" s="19"/>
      <c r="I204" s="19"/>
      <c r="J204" s="19"/>
      <c r="K204" s="19"/>
      <c r="L204" s="19"/>
      <c r="M204" s="19"/>
    </row>
  </sheetData>
  <sheetProtection selectLockedCells="1"/>
  <mergeCells count="81">
    <mergeCell ref="E10:L10"/>
    <mergeCell ref="E61:F61"/>
    <mergeCell ref="E62:F63"/>
    <mergeCell ref="C51:G51"/>
    <mergeCell ref="D31:G31"/>
    <mergeCell ref="C53:L53"/>
    <mergeCell ref="D35:G35"/>
    <mergeCell ref="D37:G37"/>
    <mergeCell ref="D39:G39"/>
    <mergeCell ref="H56:J56"/>
    <mergeCell ref="AE164:AE174"/>
    <mergeCell ref="AF164:AF174"/>
    <mergeCell ref="H81:I81"/>
    <mergeCell ref="H83:I83"/>
    <mergeCell ref="H80:I80"/>
    <mergeCell ref="C72:L72"/>
    <mergeCell ref="G79:I79"/>
    <mergeCell ref="H75:I75"/>
    <mergeCell ref="H76:I76"/>
    <mergeCell ref="H77:I77"/>
    <mergeCell ref="G55:J55"/>
    <mergeCell ref="E58:F58"/>
    <mergeCell ref="E59:F59"/>
    <mergeCell ref="E60:F60"/>
    <mergeCell ref="G61:J61"/>
    <mergeCell ref="H59:J59"/>
    <mergeCell ref="H60:J60"/>
    <mergeCell ref="E57:F57"/>
    <mergeCell ref="H58:J58"/>
    <mergeCell ref="X70:X71"/>
    <mergeCell ref="Y70:Y71"/>
    <mergeCell ref="E81:F81"/>
    <mergeCell ref="E80:F80"/>
    <mergeCell ref="D79:F79"/>
    <mergeCell ref="G63:J63"/>
    <mergeCell ref="D62:D64"/>
    <mergeCell ref="C66:D66"/>
    <mergeCell ref="U69:Y69"/>
    <mergeCell ref="P68:Y68"/>
    <mergeCell ref="R69:R71"/>
    <mergeCell ref="S69:S71"/>
    <mergeCell ref="T69:T71"/>
    <mergeCell ref="U70:U71"/>
    <mergeCell ref="V70:V71"/>
    <mergeCell ref="W70:W71"/>
    <mergeCell ref="B2:J2"/>
    <mergeCell ref="C4:E4"/>
    <mergeCell ref="C13:D13"/>
    <mergeCell ref="C15:L15"/>
    <mergeCell ref="C49:L49"/>
    <mergeCell ref="C6:D6"/>
    <mergeCell ref="C8:L8"/>
    <mergeCell ref="C19:D19"/>
    <mergeCell ref="C47:D47"/>
    <mergeCell ref="C10:D10"/>
    <mergeCell ref="C23:L23"/>
    <mergeCell ref="C25:G25"/>
    <mergeCell ref="C27:L27"/>
    <mergeCell ref="D45:G45"/>
    <mergeCell ref="D41:G41"/>
    <mergeCell ref="D43:G43"/>
    <mergeCell ref="D33:G33"/>
    <mergeCell ref="E82:F82"/>
    <mergeCell ref="G87:H87"/>
    <mergeCell ref="O115:O120"/>
    <mergeCell ref="E74:F74"/>
    <mergeCell ref="E75:F75"/>
    <mergeCell ref="E76:F76"/>
    <mergeCell ref="E77:F77"/>
    <mergeCell ref="G86:H86"/>
    <mergeCell ref="E83:F83"/>
    <mergeCell ref="K55:K56"/>
    <mergeCell ref="I31:L36"/>
    <mergeCell ref="I38:L43"/>
    <mergeCell ref="L81:L82"/>
    <mergeCell ref="K86:K87"/>
    <mergeCell ref="L86:L87"/>
    <mergeCell ref="H82:I82"/>
    <mergeCell ref="H74:I74"/>
    <mergeCell ref="C68:L68"/>
    <mergeCell ref="H57:J57"/>
  </mergeCells>
  <conditionalFormatting sqref="D62:F64">
    <cfRule type="cellIs" priority="16" dxfId="0" operator="equal" stopIfTrue="1">
      <formula>0</formula>
    </cfRule>
  </conditionalFormatting>
  <conditionalFormatting sqref="H57:J57">
    <cfRule type="expression" priority="15" dxfId="7" stopIfTrue="1">
      <formula>OR($G$57="USE 2030 Res. Targets",$G$57="USE TARGET FINDER")</formula>
    </cfRule>
  </conditionalFormatting>
  <conditionalFormatting sqref="H58:J58">
    <cfRule type="expression" priority="14" dxfId="7" stopIfTrue="1">
      <formula>OR($G$58="USE 2030 Res. Targets",$G$58="USE TARGET FINDER")</formula>
    </cfRule>
  </conditionalFormatting>
  <conditionalFormatting sqref="H59:J59">
    <cfRule type="expression" priority="13" dxfId="7" stopIfTrue="1">
      <formula>OR($G$59="USE 2030 Res. Targets",$G$59="USE TARGET FINDER")</formula>
    </cfRule>
  </conditionalFormatting>
  <conditionalFormatting sqref="H60:J60">
    <cfRule type="expression" priority="12" dxfId="7" stopIfTrue="1">
      <formula>OR($G$60="USE 2030 Res. $Targets",$G$60="USE TARGET FINDER")</formula>
    </cfRule>
  </conditionalFormatting>
  <conditionalFormatting sqref="G57:G61">
    <cfRule type="cellIs" priority="11" dxfId="6" operator="equal">
      <formula>"USE TARGET FINDER →"</formula>
    </cfRule>
  </conditionalFormatting>
  <conditionalFormatting sqref="C21 C25:G25">
    <cfRule type="cellIs" priority="4" dxfId="5" operator="equal">
      <formula>"Narrative Required"</formula>
    </cfRule>
  </conditionalFormatting>
  <conditionalFormatting sqref="C33 C35 C37 C39 C41 C43 C31">
    <cfRule type="expression" priority="1" dxfId="4" stopIfTrue="1">
      <formula>$C$19="Project made no improvements beyond energy code"</formula>
    </cfRule>
  </conditionalFormatting>
  <dataValidations count="6">
    <dataValidation type="list" allowBlank="1" showInputMessage="1" showErrorMessage="1" sqref="C174 Q157 C185 C176:C180 C182 C187:C189">
      <formula1>$AD$54:$AD$56</formula1>
    </dataValidation>
    <dataValidation type="list" allowBlank="1" showInputMessage="1" showErrorMessage="1" sqref="W163">
      <formula1>$AD$68:$AD$85</formula1>
    </dataValidation>
    <dataValidation type="whole" allowBlank="1" showInputMessage="1" showErrorMessage="1" sqref="C31 C33:C43">
      <formula1>0</formula1>
      <formula2>9999999999999990000</formula2>
    </dataValidation>
    <dataValidation type="list" allowBlank="1" showInputMessage="1" showErrorMessage="1" sqref="C10">
      <formula1>$AD$175:$AD$191</formula1>
    </dataValidation>
    <dataValidation type="list" allowBlank="1" showInputMessage="1" showErrorMessage="1" sqref="C19:D19">
      <formula1>$P$55:$P$61</formula1>
    </dataValidation>
    <dataValidation type="list" allowBlank="1" showInputMessage="1" showErrorMessage="1" sqref="D57:D60">
      <formula1>$P$72:$P$121</formula1>
    </dataValidation>
  </dataValidations>
  <hyperlinks>
    <hyperlink ref="T83" r:id="rId1" display="USE TARGET FINDER (click for link)"/>
    <hyperlink ref="T87" r:id="rId2" display="USE TARGET FINDER (click for link)"/>
    <hyperlink ref="T89" r:id="rId3" display="USE TARGET FINDER (click for link)"/>
    <hyperlink ref="T90" r:id="rId4" display="USE TARGET FINDER (click for link)"/>
    <hyperlink ref="T92" r:id="rId5" display="USE TARGET FINDER (click for link)"/>
    <hyperlink ref="T93" r:id="rId6" display="USE TARGET FINDER (click for link)"/>
    <hyperlink ref="T101" r:id="rId7" display="USE TARGET FINDER (click for link)"/>
    <hyperlink ref="T102" r:id="rId8" display="USE TARGET FINDER (click for link)"/>
    <hyperlink ref="T110" r:id="rId9" display="USE TARGET FINDER (click for link)"/>
    <hyperlink ref="T117" r:id="rId10" display="USE TARGET FINDER (click for link)"/>
    <hyperlink ref="T118" r:id="rId11" display="USE TARGET FINDER (click for link)"/>
    <hyperlink ref="T119" r:id="rId12" display="USE TARGET FINDER (click for link)"/>
    <hyperlink ref="T120" r:id="rId13" display="USE TARGET FINDER (click for link)"/>
    <hyperlink ref="T121" r:id="rId14" display="USE TARGET FINDER (click for link)"/>
    <hyperlink ref="T78" r:id="rId15" display="USE TARGET FINDER (click for link)"/>
    <hyperlink ref="T72" r:id="rId16" display="USE TARGET FINDER (click for link)"/>
    <hyperlink ref="T75" r:id="rId17" display="USE TARGET FINDER (click for link)"/>
    <hyperlink ref="I31:L36" r:id="rId18" display="http://www.onlineconversion.com/energy.htm"/>
    <hyperlink ref="I38:L43" r:id="rId19" display="http://www.generatorjoe.net/html/energy.html"/>
    <hyperlink ref="H56:I56" r:id="rId20" display="Target Finder (LINK)"/>
    <hyperlink ref="H56:J56" r:id="rId21" display="Target Finder (LINK)"/>
  </hyperlinks>
  <printOptions/>
  <pageMargins left="0.7" right="0.7" top="0.75" bottom="0.75" header="0.3" footer="0.3"/>
  <pageSetup fitToHeight="1" fitToWidth="1" horizontalDpi="1200" verticalDpi="1200" orientation="portrait" scale="34" r:id="rId24"/>
  <legacyDrawing r:id="rId23"/>
</worksheet>
</file>

<file path=xl/worksheets/sheet3.xml><?xml version="1.0" encoding="utf-8"?>
<worksheet xmlns="http://schemas.openxmlformats.org/spreadsheetml/2006/main" xmlns:r="http://schemas.openxmlformats.org/officeDocument/2006/relationships">
  <sheetPr>
    <pageSetUpPr fitToPage="1"/>
  </sheetPr>
  <dimension ref="B2:Q54"/>
  <sheetViews>
    <sheetView zoomScale="80" zoomScaleNormal="80" zoomScalePageLayoutView="0" workbookViewId="0" topLeftCell="A37">
      <selection activeCell="B2" sqref="B2:K2"/>
    </sheetView>
  </sheetViews>
  <sheetFormatPr defaultColWidth="9.140625" defaultRowHeight="12.75"/>
  <cols>
    <col min="1" max="2" width="2.421875" style="1" customWidth="1"/>
    <col min="3" max="3" width="16.28125" style="1" customWidth="1"/>
    <col min="4" max="4" width="2.8515625" style="1" customWidth="1"/>
    <col min="5" max="5" width="31.57421875" style="1" customWidth="1"/>
    <col min="6" max="6" width="28.7109375" style="1" customWidth="1"/>
    <col min="7" max="7" width="9.140625" style="1" customWidth="1"/>
    <col min="8" max="8" width="8.57421875" style="1" customWidth="1"/>
    <col min="9" max="9" width="2.00390625" style="1" customWidth="1"/>
    <col min="10" max="10" width="13.28125" style="1" customWidth="1"/>
    <col min="11" max="11" width="8.00390625" style="1" customWidth="1"/>
    <col min="12" max="12" width="18.28125" style="1" customWidth="1"/>
    <col min="13" max="13" width="18.140625" style="1" customWidth="1"/>
    <col min="14" max="14" width="2.421875" style="1" customWidth="1"/>
    <col min="15" max="15" width="15.421875" style="1" customWidth="1"/>
    <col min="16" max="16" width="14.140625" style="1" customWidth="1"/>
    <col min="17" max="17" width="2.57421875" style="1" customWidth="1"/>
    <col min="18" max="18" width="111.57421875" style="1" customWidth="1"/>
    <col min="19" max="19" width="9.7109375" style="1" bestFit="1" customWidth="1"/>
    <col min="20" max="21" width="8.140625" style="1" bestFit="1" customWidth="1"/>
    <col min="22" max="16384" width="9.140625" style="1" customWidth="1"/>
  </cols>
  <sheetData>
    <row r="1" ht="9.75" customHeight="1" thickBot="1"/>
    <row r="2" spans="2:17" ht="43.5" customHeight="1" thickBot="1">
      <c r="B2" s="458" t="s">
        <v>599</v>
      </c>
      <c r="C2" s="459"/>
      <c r="D2" s="459"/>
      <c r="E2" s="459"/>
      <c r="F2" s="459"/>
      <c r="G2" s="459"/>
      <c r="H2" s="459"/>
      <c r="I2" s="459"/>
      <c r="J2" s="459"/>
      <c r="K2" s="459"/>
      <c r="L2" s="22"/>
      <c r="M2" s="22"/>
      <c r="N2" s="22"/>
      <c r="O2" s="22"/>
      <c r="P2" s="22"/>
      <c r="Q2" s="23"/>
    </row>
    <row r="3" spans="2:17" ht="12" customHeight="1" thickBot="1">
      <c r="B3" s="6"/>
      <c r="C3" s="21"/>
      <c r="D3" s="8"/>
      <c r="E3" s="8"/>
      <c r="F3" s="8"/>
      <c r="G3" s="8"/>
      <c r="H3" s="8"/>
      <c r="I3" s="8"/>
      <c r="J3" s="8"/>
      <c r="K3" s="8"/>
      <c r="L3" s="8"/>
      <c r="M3" s="8"/>
      <c r="N3" s="8"/>
      <c r="O3" s="8"/>
      <c r="P3" s="8"/>
      <c r="Q3" s="9"/>
    </row>
    <row r="4" spans="2:17" ht="32.25" customHeight="1" thickBot="1">
      <c r="B4" s="6"/>
      <c r="C4" s="397" t="s">
        <v>65</v>
      </c>
      <c r="D4" s="460"/>
      <c r="E4" s="398"/>
      <c r="F4" s="8"/>
      <c r="G4" s="8"/>
      <c r="H4" s="79"/>
      <c r="I4" s="79"/>
      <c r="J4" s="79"/>
      <c r="K4" s="79"/>
      <c r="L4" s="79"/>
      <c r="M4" s="79"/>
      <c r="N4" s="79"/>
      <c r="O4" s="8"/>
      <c r="P4" s="8"/>
      <c r="Q4" s="9"/>
    </row>
    <row r="5" spans="2:17" ht="8.25" customHeight="1" thickBot="1">
      <c r="B5" s="6"/>
      <c r="C5" s="8"/>
      <c r="D5" s="8"/>
      <c r="E5" s="8"/>
      <c r="F5" s="8"/>
      <c r="G5" s="8"/>
      <c r="H5" s="79"/>
      <c r="I5" s="79"/>
      <c r="J5" s="79"/>
      <c r="K5" s="79"/>
      <c r="L5" s="79"/>
      <c r="M5" s="79"/>
      <c r="N5" s="79"/>
      <c r="O5" s="8"/>
      <c r="P5" s="8"/>
      <c r="Q5" s="9"/>
    </row>
    <row r="6" spans="2:17" ht="30.75" customHeight="1" thickBot="1">
      <c r="B6" s="6"/>
      <c r="C6" s="461" t="s">
        <v>350</v>
      </c>
      <c r="D6" s="529"/>
      <c r="E6" s="462"/>
      <c r="F6" s="8"/>
      <c r="G6" s="8"/>
      <c r="H6" s="79"/>
      <c r="I6" s="79"/>
      <c r="J6" s="79"/>
      <c r="K6" s="79"/>
      <c r="L6" s="79"/>
      <c r="M6" s="79"/>
      <c r="N6" s="79"/>
      <c r="O6" s="8"/>
      <c r="P6" s="8"/>
      <c r="Q6" s="9"/>
    </row>
    <row r="7" spans="2:17" ht="8.25" customHeight="1" thickBot="1">
      <c r="B7" s="6"/>
      <c r="C7" s="8"/>
      <c r="D7" s="8"/>
      <c r="E7" s="8"/>
      <c r="F7" s="8"/>
      <c r="G7" s="8"/>
      <c r="H7" s="8"/>
      <c r="I7" s="8"/>
      <c r="J7" s="94"/>
      <c r="K7" s="94"/>
      <c r="L7" s="8"/>
      <c r="M7" s="8"/>
      <c r="N7" s="8"/>
      <c r="O7" s="8"/>
      <c r="P7" s="8"/>
      <c r="Q7" s="9"/>
    </row>
    <row r="8" spans="2:17" ht="17.25" customHeight="1">
      <c r="B8" s="6"/>
      <c r="C8" s="556" t="s">
        <v>45</v>
      </c>
      <c r="D8" s="10"/>
      <c r="E8" s="548" t="s">
        <v>409</v>
      </c>
      <c r="F8" s="549"/>
      <c r="G8" s="549"/>
      <c r="H8" s="549"/>
      <c r="I8" s="549"/>
      <c r="J8" s="550"/>
      <c r="K8" s="8"/>
      <c r="L8" s="8"/>
      <c r="M8" s="333" t="s">
        <v>537</v>
      </c>
      <c r="N8" s="8"/>
      <c r="O8" s="8"/>
      <c r="P8" s="8"/>
      <c r="Q8" s="9"/>
    </row>
    <row r="9" spans="2:17" ht="46.5" customHeight="1" thickBot="1">
      <c r="B9" s="6"/>
      <c r="C9" s="557"/>
      <c r="D9" s="10"/>
      <c r="E9" s="551"/>
      <c r="F9" s="552"/>
      <c r="G9" s="552"/>
      <c r="H9" s="552"/>
      <c r="I9" s="552"/>
      <c r="J9" s="553"/>
      <c r="K9" s="8"/>
      <c r="L9" s="330"/>
      <c r="M9" s="334" t="s">
        <v>536</v>
      </c>
      <c r="N9" s="8"/>
      <c r="O9" s="8"/>
      <c r="P9" s="8"/>
      <c r="Q9" s="9"/>
    </row>
    <row r="10" spans="2:17" ht="6" customHeight="1" thickBot="1">
      <c r="B10" s="6"/>
      <c r="C10" s="299"/>
      <c r="D10" s="10"/>
      <c r="E10" s="171"/>
      <c r="F10" s="171"/>
      <c r="G10" s="171"/>
      <c r="H10" s="171"/>
      <c r="I10" s="171"/>
      <c r="J10" s="171"/>
      <c r="K10" s="8"/>
      <c r="L10" s="330"/>
      <c r="M10" s="330"/>
      <c r="N10" s="8"/>
      <c r="O10" s="8"/>
      <c r="P10" s="8"/>
      <c r="Q10" s="9"/>
    </row>
    <row r="11" spans="2:17" ht="36" customHeight="1" thickBot="1">
      <c r="B11" s="6"/>
      <c r="C11" s="302">
        <v>22.23</v>
      </c>
      <c r="D11" s="537" t="s">
        <v>513</v>
      </c>
      <c r="E11" s="537"/>
      <c r="F11" s="538" t="s">
        <v>376</v>
      </c>
      <c r="G11" s="538"/>
      <c r="H11" s="539"/>
      <c r="I11" s="171"/>
      <c r="J11" s="171"/>
      <c r="K11" s="8"/>
      <c r="L11" s="332" t="s">
        <v>529</v>
      </c>
      <c r="M11" s="336">
        <v>139.2</v>
      </c>
      <c r="N11" s="534" t="s">
        <v>538</v>
      </c>
      <c r="O11" s="535"/>
      <c r="P11" s="536"/>
      <c r="Q11" s="9"/>
    </row>
    <row r="12" spans="2:17" ht="6.75" customHeight="1" thickBot="1">
      <c r="B12" s="6"/>
      <c r="C12" s="300"/>
      <c r="D12" s="92"/>
      <c r="E12" s="92"/>
      <c r="F12" s="301"/>
      <c r="G12" s="301"/>
      <c r="H12" s="301"/>
      <c r="I12" s="171"/>
      <c r="J12" s="171"/>
      <c r="K12" s="8"/>
      <c r="L12" s="330"/>
      <c r="M12" s="330"/>
      <c r="N12" s="335"/>
      <c r="O12" s="335"/>
      <c r="P12" s="335"/>
      <c r="Q12" s="9"/>
    </row>
    <row r="13" spans="2:17" ht="57" customHeight="1" thickBot="1">
      <c r="B13" s="6"/>
      <c r="C13" s="302">
        <v>5.74</v>
      </c>
      <c r="D13" s="537" t="s">
        <v>514</v>
      </c>
      <c r="E13" s="537"/>
      <c r="F13" s="538" t="s">
        <v>517</v>
      </c>
      <c r="G13" s="538"/>
      <c r="H13" s="539"/>
      <c r="I13" s="171"/>
      <c r="J13" s="171"/>
      <c r="K13" s="8"/>
      <c r="L13" s="332" t="s">
        <v>530</v>
      </c>
      <c r="M13" s="331">
        <v>91.5</v>
      </c>
      <c r="N13" s="534" t="s">
        <v>538</v>
      </c>
      <c r="O13" s="535"/>
      <c r="P13" s="536"/>
      <c r="Q13" s="9"/>
    </row>
    <row r="14" spans="2:17" ht="6.75" customHeight="1" thickBot="1">
      <c r="B14" s="6"/>
      <c r="C14" s="300"/>
      <c r="D14" s="92"/>
      <c r="E14" s="92"/>
      <c r="F14" s="301"/>
      <c r="G14" s="301"/>
      <c r="H14" s="301"/>
      <c r="I14" s="171"/>
      <c r="J14" s="171"/>
      <c r="K14" s="8"/>
      <c r="L14" s="330"/>
      <c r="M14" s="330"/>
      <c r="N14" s="335"/>
      <c r="O14" s="335"/>
      <c r="P14" s="335"/>
      <c r="Q14" s="9"/>
    </row>
    <row r="15" spans="2:17" ht="46.5" customHeight="1" thickBot="1">
      <c r="B15" s="6"/>
      <c r="C15" s="302">
        <v>22.29</v>
      </c>
      <c r="D15" s="537" t="s">
        <v>515</v>
      </c>
      <c r="E15" s="537"/>
      <c r="F15" s="538" t="s">
        <v>516</v>
      </c>
      <c r="G15" s="538"/>
      <c r="H15" s="539"/>
      <c r="I15" s="171"/>
      <c r="J15" s="171"/>
      <c r="K15" s="8"/>
      <c r="L15" s="332" t="s">
        <v>534</v>
      </c>
      <c r="M15" s="331">
        <v>138.5</v>
      </c>
      <c r="N15" s="534" t="s">
        <v>538</v>
      </c>
      <c r="O15" s="535"/>
      <c r="P15" s="536"/>
      <c r="Q15" s="9"/>
    </row>
    <row r="16" spans="2:17" ht="6" customHeight="1" thickBot="1">
      <c r="B16" s="6"/>
      <c r="C16" s="170"/>
      <c r="D16" s="10"/>
      <c r="E16" s="171"/>
      <c r="F16" s="171"/>
      <c r="G16" s="171"/>
      <c r="H16" s="171"/>
      <c r="I16" s="171"/>
      <c r="J16" s="171"/>
      <c r="K16" s="8"/>
      <c r="L16" s="8"/>
      <c r="M16" s="8"/>
      <c r="N16" s="8"/>
      <c r="O16" s="8"/>
      <c r="P16" s="8"/>
      <c r="Q16" s="9"/>
    </row>
    <row r="17" spans="2:17" ht="54.75" customHeight="1" thickBot="1">
      <c r="B17" s="6"/>
      <c r="C17" s="176">
        <f>VLOOKUP(C8,O24:P49,2)/1000</f>
        <v>1.4027520048</v>
      </c>
      <c r="D17" s="537" t="s">
        <v>375</v>
      </c>
      <c r="E17" s="537"/>
      <c r="F17" s="538" t="s">
        <v>378</v>
      </c>
      <c r="G17" s="538"/>
      <c r="H17" s="539"/>
      <c r="I17" s="175"/>
      <c r="J17" s="540" t="s">
        <v>62</v>
      </c>
      <c r="K17" s="541"/>
      <c r="L17" s="541"/>
      <c r="M17" s="542"/>
      <c r="N17" s="8"/>
      <c r="O17" s="8"/>
      <c r="P17" s="8"/>
      <c r="Q17" s="9"/>
    </row>
    <row r="18" spans="2:17" ht="17.25" customHeight="1" thickBot="1">
      <c r="B18" s="6"/>
      <c r="C18" s="8"/>
      <c r="D18" s="8"/>
      <c r="E18" s="8"/>
      <c r="F18" s="172"/>
      <c r="G18" s="172"/>
      <c r="H18" s="172"/>
      <c r="I18" s="173"/>
      <c r="J18" s="178"/>
      <c r="K18" s="558" t="s">
        <v>61</v>
      </c>
      <c r="L18" s="559"/>
      <c r="M18" s="560"/>
      <c r="N18" s="8"/>
      <c r="O18" s="8"/>
      <c r="P18" s="8"/>
      <c r="Q18" s="9"/>
    </row>
    <row r="19" spans="2:17" ht="38.25" customHeight="1" thickBot="1">
      <c r="B19" s="6"/>
      <c r="C19" s="177">
        <v>11.7</v>
      </c>
      <c r="D19" s="537" t="s">
        <v>377</v>
      </c>
      <c r="E19" s="537"/>
      <c r="F19" s="538" t="s">
        <v>376</v>
      </c>
      <c r="G19" s="538"/>
      <c r="H19" s="539"/>
      <c r="I19" s="175"/>
      <c r="J19" s="174" t="s">
        <v>60</v>
      </c>
      <c r="K19" s="561">
        <v>0.06179</v>
      </c>
      <c r="L19" s="561"/>
      <c r="M19" s="562"/>
      <c r="N19" s="8"/>
      <c r="O19" s="8"/>
      <c r="P19" s="8"/>
      <c r="Q19" s="9"/>
    </row>
    <row r="20" spans="2:17" ht="6.75" customHeight="1" thickBot="1">
      <c r="B20" s="6"/>
      <c r="C20" s="8"/>
      <c r="D20" s="8"/>
      <c r="E20" s="8"/>
      <c r="F20" s="8"/>
      <c r="G20" s="8"/>
      <c r="H20" s="8"/>
      <c r="I20" s="8"/>
      <c r="J20" s="8"/>
      <c r="K20" s="8"/>
      <c r="L20" s="8"/>
      <c r="M20" s="8"/>
      <c r="N20" s="8"/>
      <c r="O20" s="8"/>
      <c r="P20" s="8"/>
      <c r="Q20" s="9"/>
    </row>
    <row r="21" spans="2:17" ht="66" customHeight="1" thickBot="1">
      <c r="B21" s="6"/>
      <c r="C21" s="545" t="s">
        <v>64</v>
      </c>
      <c r="D21" s="546"/>
      <c r="E21" s="546"/>
      <c r="F21" s="546"/>
      <c r="G21" s="546"/>
      <c r="H21" s="547"/>
      <c r="I21" s="17"/>
      <c r="J21" s="563" t="s">
        <v>63</v>
      </c>
      <c r="K21" s="564"/>
      <c r="L21" s="564"/>
      <c r="M21" s="565"/>
      <c r="N21" s="8"/>
      <c r="O21" s="554" t="s">
        <v>66</v>
      </c>
      <c r="P21" s="555"/>
      <c r="Q21" s="9"/>
    </row>
    <row r="22" spans="2:17" ht="51" customHeight="1" thickBot="1">
      <c r="B22" s="6"/>
      <c r="C22" s="2"/>
      <c r="D22" s="4"/>
      <c r="E22" s="4"/>
      <c r="F22" s="4"/>
      <c r="G22" s="4"/>
      <c r="H22" s="5"/>
      <c r="I22" s="8"/>
      <c r="J22" s="124" t="s">
        <v>57</v>
      </c>
      <c r="K22" s="543" t="s">
        <v>58</v>
      </c>
      <c r="L22" s="544"/>
      <c r="M22" s="84" t="s">
        <v>413</v>
      </c>
      <c r="N22" s="8"/>
      <c r="O22" s="95" t="str">
        <f>J22</f>
        <v>eGRID Subregion acronym</v>
      </c>
      <c r="P22" s="84" t="s">
        <v>413</v>
      </c>
      <c r="Q22" s="9"/>
    </row>
    <row r="23" spans="2:17" ht="13.5" customHeight="1">
      <c r="B23" s="6"/>
      <c r="C23" s="6"/>
      <c r="D23" s="8"/>
      <c r="E23" s="8"/>
      <c r="F23" s="8"/>
      <c r="G23" s="8"/>
      <c r="H23" s="9"/>
      <c r="I23" s="8"/>
      <c r="J23" s="96"/>
      <c r="K23" s="97"/>
      <c r="L23" s="98"/>
      <c r="M23" s="99" t="s">
        <v>59</v>
      </c>
      <c r="N23" s="8"/>
      <c r="O23" s="109"/>
      <c r="P23" s="110" t="str">
        <f>M23</f>
        <v>non-baseload</v>
      </c>
      <c r="Q23" s="9"/>
    </row>
    <row r="24" spans="2:17" ht="12.75">
      <c r="B24" s="6"/>
      <c r="C24" s="6"/>
      <c r="D24" s="8"/>
      <c r="E24" s="8"/>
      <c r="F24" s="8"/>
      <c r="G24" s="8"/>
      <c r="H24" s="9"/>
      <c r="I24" s="8"/>
      <c r="J24" s="100" t="s">
        <v>45</v>
      </c>
      <c r="K24" s="101" t="s">
        <v>43</v>
      </c>
      <c r="L24" s="102" t="s">
        <v>46</v>
      </c>
      <c r="M24" s="103">
        <v>1340.48</v>
      </c>
      <c r="N24" s="8"/>
      <c r="O24" s="100" t="str">
        <f>J24</f>
        <v>NWPP</v>
      </c>
      <c r="P24" s="111">
        <f aca="true" t="shared" si="0" ref="P24:P49">M24*(1+$K$19)</f>
        <v>1423.3082592</v>
      </c>
      <c r="Q24" s="9"/>
    </row>
    <row r="25" spans="2:17" ht="12.75">
      <c r="B25" s="6"/>
      <c r="C25" s="6"/>
      <c r="D25" s="8"/>
      <c r="E25" s="8"/>
      <c r="F25" s="8"/>
      <c r="G25" s="8"/>
      <c r="H25" s="9"/>
      <c r="I25" s="8"/>
      <c r="J25" s="104" t="s">
        <v>1</v>
      </c>
      <c r="K25" s="101" t="s">
        <v>2</v>
      </c>
      <c r="L25" s="102" t="s">
        <v>51</v>
      </c>
      <c r="M25" s="103">
        <v>1476.75</v>
      </c>
      <c r="N25" s="8"/>
      <c r="O25" s="100" t="str">
        <f aca="true" t="shared" si="1" ref="O25:O48">J25</f>
        <v>AKGD</v>
      </c>
      <c r="P25" s="111">
        <f t="shared" si="0"/>
        <v>1567.9983825</v>
      </c>
      <c r="Q25" s="9"/>
    </row>
    <row r="26" spans="2:17" ht="12.75">
      <c r="B26" s="6"/>
      <c r="C26" s="6"/>
      <c r="D26" s="8"/>
      <c r="E26" s="8"/>
      <c r="F26" s="8"/>
      <c r="G26" s="8"/>
      <c r="H26" s="9"/>
      <c r="I26" s="8"/>
      <c r="J26" s="100" t="s">
        <v>3</v>
      </c>
      <c r="K26" s="101" t="s">
        <v>2</v>
      </c>
      <c r="L26" s="102" t="s">
        <v>4</v>
      </c>
      <c r="M26" s="103">
        <v>1462.06</v>
      </c>
      <c r="N26" s="8"/>
      <c r="O26" s="100" t="str">
        <f t="shared" si="1"/>
        <v>AKMS</v>
      </c>
      <c r="P26" s="111">
        <f t="shared" si="0"/>
        <v>1552.4006874</v>
      </c>
      <c r="Q26" s="9"/>
    </row>
    <row r="27" spans="2:17" ht="12.75">
      <c r="B27" s="6"/>
      <c r="C27" s="6"/>
      <c r="D27" s="8"/>
      <c r="E27" s="8"/>
      <c r="F27" s="8"/>
      <c r="G27" s="8"/>
      <c r="H27" s="9"/>
      <c r="I27" s="8"/>
      <c r="J27" s="100" t="s">
        <v>5</v>
      </c>
      <c r="K27" s="101" t="s">
        <v>6</v>
      </c>
      <c r="L27" s="102" t="s">
        <v>7</v>
      </c>
      <c r="M27" s="103">
        <v>1121.04</v>
      </c>
      <c r="N27" s="8"/>
      <c r="O27" s="100" t="str">
        <f t="shared" si="1"/>
        <v>ERCT</v>
      </c>
      <c r="P27" s="111">
        <f t="shared" si="0"/>
        <v>1190.3090616</v>
      </c>
      <c r="Q27" s="9"/>
    </row>
    <row r="28" spans="2:17" ht="12.75">
      <c r="B28" s="6"/>
      <c r="C28" s="6"/>
      <c r="D28" s="8"/>
      <c r="E28" s="8"/>
      <c r="F28" s="8"/>
      <c r="G28" s="8"/>
      <c r="H28" s="9"/>
      <c r="I28" s="8"/>
      <c r="J28" s="100" t="s">
        <v>8</v>
      </c>
      <c r="K28" s="101" t="s">
        <v>8</v>
      </c>
      <c r="L28" s="102" t="s">
        <v>7</v>
      </c>
      <c r="M28" s="103">
        <v>1358.75</v>
      </c>
      <c r="N28" s="8"/>
      <c r="O28" s="100" t="str">
        <f t="shared" si="1"/>
        <v>FRCC</v>
      </c>
      <c r="P28" s="111">
        <f t="shared" si="0"/>
        <v>1442.7071625</v>
      </c>
      <c r="Q28" s="9"/>
    </row>
    <row r="29" spans="2:17" ht="12.75">
      <c r="B29" s="6"/>
      <c r="C29" s="6"/>
      <c r="D29" s="8"/>
      <c r="E29" s="8"/>
      <c r="F29" s="8"/>
      <c r="G29" s="8"/>
      <c r="H29" s="9"/>
      <c r="I29" s="8"/>
      <c r="J29" s="100" t="s">
        <v>9</v>
      </c>
      <c r="K29" s="101" t="s">
        <v>10</v>
      </c>
      <c r="L29" s="102" t="s">
        <v>4</v>
      </c>
      <c r="M29" s="103">
        <v>1697.2</v>
      </c>
      <c r="N29" s="8"/>
      <c r="O29" s="100" t="str">
        <f t="shared" si="1"/>
        <v>HIMS</v>
      </c>
      <c r="P29" s="111">
        <f t="shared" si="0"/>
        <v>1802.069988</v>
      </c>
      <c r="Q29" s="9"/>
    </row>
    <row r="30" spans="2:17" ht="12.75">
      <c r="B30" s="6"/>
      <c r="C30" s="6"/>
      <c r="D30" s="8"/>
      <c r="E30" s="8"/>
      <c r="F30" s="8"/>
      <c r="G30" s="8"/>
      <c r="H30" s="9"/>
      <c r="I30" s="8"/>
      <c r="J30" s="100" t="s">
        <v>11</v>
      </c>
      <c r="K30" s="101" t="s">
        <v>10</v>
      </c>
      <c r="L30" s="102" t="s">
        <v>12</v>
      </c>
      <c r="M30" s="103">
        <v>1864.07</v>
      </c>
      <c r="N30" s="8"/>
      <c r="O30" s="100" t="str">
        <f t="shared" si="1"/>
        <v>HIOA</v>
      </c>
      <c r="P30" s="111">
        <f t="shared" si="0"/>
        <v>1979.2508853</v>
      </c>
      <c r="Q30" s="9"/>
    </row>
    <row r="31" spans="2:17" ht="12.75">
      <c r="B31" s="6"/>
      <c r="C31" s="6"/>
      <c r="D31" s="8"/>
      <c r="E31" s="8"/>
      <c r="F31" s="8"/>
      <c r="G31" s="8"/>
      <c r="H31" s="9"/>
      <c r="I31" s="8"/>
      <c r="J31" s="100" t="s">
        <v>13</v>
      </c>
      <c r="K31" s="101" t="s">
        <v>14</v>
      </c>
      <c r="L31" s="102" t="s">
        <v>15</v>
      </c>
      <c r="M31" s="103">
        <v>1837.05</v>
      </c>
      <c r="N31" s="8"/>
      <c r="O31" s="100" t="str">
        <f t="shared" si="1"/>
        <v>MROE</v>
      </c>
      <c r="P31" s="111">
        <f t="shared" si="0"/>
        <v>1950.5613195</v>
      </c>
      <c r="Q31" s="9"/>
    </row>
    <row r="32" spans="2:17" ht="12.75">
      <c r="B32" s="6"/>
      <c r="C32" s="6"/>
      <c r="D32" s="8"/>
      <c r="E32" s="8"/>
      <c r="F32" s="8"/>
      <c r="G32" s="8"/>
      <c r="H32" s="9"/>
      <c r="I32" s="8"/>
      <c r="J32" s="100" t="s">
        <v>16</v>
      </c>
      <c r="K32" s="101" t="s">
        <v>14</v>
      </c>
      <c r="L32" s="102" t="s">
        <v>17</v>
      </c>
      <c r="M32" s="103">
        <v>2170.67</v>
      </c>
      <c r="N32" s="8"/>
      <c r="O32" s="100" t="str">
        <f t="shared" si="1"/>
        <v>MROW</v>
      </c>
      <c r="P32" s="111">
        <f t="shared" si="0"/>
        <v>2304.7956993000003</v>
      </c>
      <c r="Q32" s="9"/>
    </row>
    <row r="33" spans="2:17" ht="12.75">
      <c r="B33" s="6"/>
      <c r="C33" s="6"/>
      <c r="D33" s="8"/>
      <c r="E33" s="8"/>
      <c r="F33" s="8"/>
      <c r="G33" s="8"/>
      <c r="H33" s="9"/>
      <c r="I33" s="8"/>
      <c r="J33" s="100" t="s">
        <v>18</v>
      </c>
      <c r="K33" s="101" t="s">
        <v>19</v>
      </c>
      <c r="L33" s="102" t="s">
        <v>52</v>
      </c>
      <c r="M33" s="103">
        <v>1514.46</v>
      </c>
      <c r="N33" s="8"/>
      <c r="O33" s="100" t="str">
        <f t="shared" si="1"/>
        <v>NYLI</v>
      </c>
      <c r="P33" s="111">
        <f t="shared" si="0"/>
        <v>1608.0384834000001</v>
      </c>
      <c r="Q33" s="9"/>
    </row>
    <row r="34" spans="2:17" ht="12.75">
      <c r="B34" s="6"/>
      <c r="C34" s="6"/>
      <c r="D34" s="8"/>
      <c r="E34" s="8"/>
      <c r="F34" s="8"/>
      <c r="G34" s="8"/>
      <c r="H34" s="9"/>
      <c r="I34" s="8"/>
      <c r="J34" s="100" t="s">
        <v>20</v>
      </c>
      <c r="K34" s="101" t="s">
        <v>19</v>
      </c>
      <c r="L34" s="102" t="s">
        <v>53</v>
      </c>
      <c r="M34" s="103">
        <v>1321.12</v>
      </c>
      <c r="N34" s="8"/>
      <c r="O34" s="100" t="str">
        <f t="shared" si="1"/>
        <v>NEWE</v>
      </c>
      <c r="P34" s="111">
        <f t="shared" si="0"/>
        <v>1402.7520048</v>
      </c>
      <c r="Q34" s="9"/>
    </row>
    <row r="35" spans="2:17" ht="12.75">
      <c r="B35" s="6"/>
      <c r="C35" s="6"/>
      <c r="D35" s="8"/>
      <c r="E35" s="8"/>
      <c r="F35" s="8"/>
      <c r="G35" s="8"/>
      <c r="H35" s="9"/>
      <c r="I35" s="8"/>
      <c r="J35" s="100" t="s">
        <v>21</v>
      </c>
      <c r="K35" s="101" t="s">
        <v>19</v>
      </c>
      <c r="L35" s="102" t="s">
        <v>22</v>
      </c>
      <c r="M35" s="103">
        <v>1529.06</v>
      </c>
      <c r="N35" s="8"/>
      <c r="O35" s="100" t="str">
        <f t="shared" si="1"/>
        <v>NYCW</v>
      </c>
      <c r="P35" s="111">
        <f t="shared" si="0"/>
        <v>1623.5406174</v>
      </c>
      <c r="Q35" s="9"/>
    </row>
    <row r="36" spans="2:17" ht="12.75">
      <c r="B36" s="6"/>
      <c r="C36" s="6"/>
      <c r="D36" s="8"/>
      <c r="E36" s="8"/>
      <c r="F36" s="8"/>
      <c r="G36" s="8"/>
      <c r="H36" s="9"/>
      <c r="I36" s="8"/>
      <c r="J36" s="100" t="s">
        <v>23</v>
      </c>
      <c r="K36" s="101" t="s">
        <v>19</v>
      </c>
      <c r="L36" s="102" t="s">
        <v>54</v>
      </c>
      <c r="M36" s="103">
        <v>1520.77</v>
      </c>
      <c r="N36" s="8"/>
      <c r="O36" s="100" t="str">
        <f t="shared" si="1"/>
        <v>NYUP</v>
      </c>
      <c r="P36" s="111">
        <f t="shared" si="0"/>
        <v>1614.7383783</v>
      </c>
      <c r="Q36" s="9"/>
    </row>
    <row r="37" spans="2:17" ht="12.75">
      <c r="B37" s="6"/>
      <c r="C37" s="6"/>
      <c r="D37" s="8"/>
      <c r="E37" s="8"/>
      <c r="F37" s="8"/>
      <c r="G37" s="8"/>
      <c r="H37" s="9"/>
      <c r="I37" s="8"/>
      <c r="J37" s="100" t="s">
        <v>24</v>
      </c>
      <c r="K37" s="101" t="s">
        <v>25</v>
      </c>
      <c r="L37" s="102" t="s">
        <v>15</v>
      </c>
      <c r="M37" s="103">
        <v>1798.93</v>
      </c>
      <c r="N37" s="8"/>
      <c r="O37" s="100" t="str">
        <f t="shared" si="1"/>
        <v>RFCE</v>
      </c>
      <c r="P37" s="111">
        <f t="shared" si="0"/>
        <v>1910.0858847000002</v>
      </c>
      <c r="Q37" s="9"/>
    </row>
    <row r="38" spans="2:17" ht="12.75">
      <c r="B38" s="6"/>
      <c r="C38" s="6"/>
      <c r="D38" s="8"/>
      <c r="E38" s="8"/>
      <c r="F38" s="8"/>
      <c r="G38" s="8"/>
      <c r="H38" s="9"/>
      <c r="I38" s="8"/>
      <c r="J38" s="100" t="s">
        <v>26</v>
      </c>
      <c r="K38" s="101" t="s">
        <v>25</v>
      </c>
      <c r="L38" s="102" t="s">
        <v>27</v>
      </c>
      <c r="M38" s="103">
        <v>1671.9</v>
      </c>
      <c r="N38" s="8"/>
      <c r="O38" s="100" t="str">
        <f t="shared" si="1"/>
        <v>RFCM</v>
      </c>
      <c r="P38" s="111">
        <f t="shared" si="0"/>
        <v>1775.206701</v>
      </c>
      <c r="Q38" s="9"/>
    </row>
    <row r="39" spans="2:17" ht="12.75">
      <c r="B39" s="6"/>
      <c r="C39" s="6"/>
      <c r="D39" s="8"/>
      <c r="E39" s="8"/>
      <c r="F39" s="8"/>
      <c r="G39" s="8"/>
      <c r="H39" s="9"/>
      <c r="I39" s="8"/>
      <c r="J39" s="100" t="s">
        <v>28</v>
      </c>
      <c r="K39" s="101" t="s">
        <v>25</v>
      </c>
      <c r="L39" s="102" t="s">
        <v>17</v>
      </c>
      <c r="M39" s="103">
        <v>2003.21</v>
      </c>
      <c r="N39" s="8"/>
      <c r="O39" s="100" t="str">
        <f t="shared" si="1"/>
        <v>RFCW</v>
      </c>
      <c r="P39" s="111">
        <f t="shared" si="0"/>
        <v>2126.9883459000002</v>
      </c>
      <c r="Q39" s="9"/>
    </row>
    <row r="40" spans="2:17" ht="12.75">
      <c r="B40" s="6"/>
      <c r="C40" s="6"/>
      <c r="D40" s="8"/>
      <c r="E40" s="8"/>
      <c r="F40" s="8"/>
      <c r="G40" s="8"/>
      <c r="H40" s="9"/>
      <c r="I40" s="8"/>
      <c r="J40" s="100" t="s">
        <v>29</v>
      </c>
      <c r="K40" s="101" t="s">
        <v>30</v>
      </c>
      <c r="L40" s="102" t="s">
        <v>31</v>
      </c>
      <c r="M40" s="103">
        <v>2111.9</v>
      </c>
      <c r="N40" s="8"/>
      <c r="O40" s="100" t="str">
        <f t="shared" si="1"/>
        <v>SRMW</v>
      </c>
      <c r="P40" s="111">
        <f t="shared" si="0"/>
        <v>2242.3943010000003</v>
      </c>
      <c r="Q40" s="9"/>
    </row>
    <row r="41" spans="2:17" ht="12.75">
      <c r="B41" s="6"/>
      <c r="C41" s="6"/>
      <c r="D41" s="8"/>
      <c r="E41" s="8"/>
      <c r="F41" s="8"/>
      <c r="G41" s="8"/>
      <c r="H41" s="9"/>
      <c r="I41" s="8"/>
      <c r="J41" s="100" t="s">
        <v>32</v>
      </c>
      <c r="K41" s="101" t="s">
        <v>30</v>
      </c>
      <c r="L41" s="102" t="s">
        <v>55</v>
      </c>
      <c r="M41" s="103">
        <v>1260.76</v>
      </c>
      <c r="N41" s="8"/>
      <c r="O41" s="100" t="str">
        <f t="shared" si="1"/>
        <v>SRMV</v>
      </c>
      <c r="P41" s="111">
        <f t="shared" si="0"/>
        <v>1338.6623604</v>
      </c>
      <c r="Q41" s="9"/>
    </row>
    <row r="42" spans="2:17" ht="12.75">
      <c r="B42" s="6"/>
      <c r="C42" s="6"/>
      <c r="D42" s="8"/>
      <c r="E42" s="8"/>
      <c r="F42" s="8"/>
      <c r="G42" s="8"/>
      <c r="H42" s="9"/>
      <c r="I42" s="8"/>
      <c r="J42" s="100" t="s">
        <v>33</v>
      </c>
      <c r="K42" s="101" t="s">
        <v>30</v>
      </c>
      <c r="L42" s="102" t="s">
        <v>34</v>
      </c>
      <c r="M42" s="103">
        <v>1706.15</v>
      </c>
      <c r="N42" s="8"/>
      <c r="O42" s="100" t="str">
        <f t="shared" si="1"/>
        <v>SRSO</v>
      </c>
      <c r="P42" s="111">
        <f t="shared" si="0"/>
        <v>1811.5730085</v>
      </c>
      <c r="Q42" s="9"/>
    </row>
    <row r="43" spans="2:17" ht="12.75">
      <c r="B43" s="6"/>
      <c r="C43" s="6"/>
      <c r="D43" s="8"/>
      <c r="E43" s="8"/>
      <c r="F43" s="8"/>
      <c r="G43" s="8"/>
      <c r="H43" s="9"/>
      <c r="I43" s="8"/>
      <c r="J43" s="100" t="s">
        <v>35</v>
      </c>
      <c r="K43" s="101" t="s">
        <v>30</v>
      </c>
      <c r="L43" s="102" t="s">
        <v>56</v>
      </c>
      <c r="M43" s="103">
        <v>2009.14</v>
      </c>
      <c r="N43" s="8"/>
      <c r="O43" s="100" t="str">
        <f t="shared" si="1"/>
        <v>SRTV</v>
      </c>
      <c r="P43" s="111">
        <f t="shared" si="0"/>
        <v>2133.2847606</v>
      </c>
      <c r="Q43" s="9"/>
    </row>
    <row r="44" spans="2:17" ht="12.75">
      <c r="B44" s="6"/>
      <c r="C44" s="6"/>
      <c r="D44" s="8"/>
      <c r="E44" s="8"/>
      <c r="F44" s="8"/>
      <c r="G44" s="8"/>
      <c r="H44" s="9"/>
      <c r="I44" s="8"/>
      <c r="J44" s="100" t="s">
        <v>36</v>
      </c>
      <c r="K44" s="101" t="s">
        <v>30</v>
      </c>
      <c r="L44" s="102" t="s">
        <v>37</v>
      </c>
      <c r="M44" s="103">
        <v>1790.63</v>
      </c>
      <c r="N44" s="8"/>
      <c r="O44" s="100" t="str">
        <f t="shared" si="1"/>
        <v>SRVC</v>
      </c>
      <c r="P44" s="111">
        <f t="shared" si="0"/>
        <v>1901.2730277</v>
      </c>
      <c r="Q44" s="9"/>
    </row>
    <row r="45" spans="2:17" ht="12.75">
      <c r="B45" s="6"/>
      <c r="C45" s="6"/>
      <c r="D45" s="8"/>
      <c r="E45" s="8"/>
      <c r="F45" s="8"/>
      <c r="G45" s="8"/>
      <c r="H45" s="9"/>
      <c r="I45" s="8"/>
      <c r="J45" s="100" t="s">
        <v>38</v>
      </c>
      <c r="K45" s="101" t="s">
        <v>39</v>
      </c>
      <c r="L45" s="102" t="s">
        <v>40</v>
      </c>
      <c r="M45" s="103">
        <v>2180.31</v>
      </c>
      <c r="N45" s="8"/>
      <c r="O45" s="100" t="str">
        <f t="shared" si="1"/>
        <v>SPNO</v>
      </c>
      <c r="P45" s="111">
        <f t="shared" si="0"/>
        <v>2315.0313548999998</v>
      </c>
      <c r="Q45" s="9"/>
    </row>
    <row r="46" spans="2:17" ht="12.75">
      <c r="B46" s="6"/>
      <c r="C46" s="6"/>
      <c r="D46" s="8"/>
      <c r="E46" s="8"/>
      <c r="F46" s="8"/>
      <c r="G46" s="8"/>
      <c r="H46" s="9"/>
      <c r="I46" s="8"/>
      <c r="J46" s="100" t="s">
        <v>41</v>
      </c>
      <c r="K46" s="101" t="s">
        <v>39</v>
      </c>
      <c r="L46" s="102" t="s">
        <v>34</v>
      </c>
      <c r="M46" s="103">
        <v>1383.29</v>
      </c>
      <c r="N46" s="8"/>
      <c r="O46" s="100" t="str">
        <f t="shared" si="1"/>
        <v>SPSO</v>
      </c>
      <c r="P46" s="111">
        <f t="shared" si="0"/>
        <v>1468.7634891</v>
      </c>
      <c r="Q46" s="9"/>
    </row>
    <row r="47" spans="2:17" ht="12.75">
      <c r="B47" s="6"/>
      <c r="C47" s="6"/>
      <c r="D47" s="8"/>
      <c r="E47" s="8"/>
      <c r="F47" s="8"/>
      <c r="G47" s="8"/>
      <c r="H47" s="9"/>
      <c r="I47" s="8"/>
      <c r="J47" s="100" t="s">
        <v>42</v>
      </c>
      <c r="K47" s="101" t="s">
        <v>43</v>
      </c>
      <c r="L47" s="102" t="s">
        <v>44</v>
      </c>
      <c r="M47" s="103">
        <v>1085.56</v>
      </c>
      <c r="N47" s="8"/>
      <c r="O47" s="100" t="str">
        <f t="shared" si="1"/>
        <v>CAMX</v>
      </c>
      <c r="P47" s="111">
        <f t="shared" si="0"/>
        <v>1152.6367524</v>
      </c>
      <c r="Q47" s="9"/>
    </row>
    <row r="48" spans="2:17" ht="12.75">
      <c r="B48" s="6"/>
      <c r="C48" s="6"/>
      <c r="D48" s="8"/>
      <c r="E48" s="8"/>
      <c r="F48" s="8"/>
      <c r="G48" s="8"/>
      <c r="H48" s="9"/>
      <c r="I48" s="8"/>
      <c r="J48" s="100" t="s">
        <v>47</v>
      </c>
      <c r="K48" s="101" t="s">
        <v>43</v>
      </c>
      <c r="L48" s="102" t="s">
        <v>48</v>
      </c>
      <c r="M48" s="103">
        <v>1624.42</v>
      </c>
      <c r="N48" s="8"/>
      <c r="O48" s="100" t="str">
        <f t="shared" si="1"/>
        <v>RMPA</v>
      </c>
      <c r="P48" s="111">
        <f t="shared" si="0"/>
        <v>1724.7929118000002</v>
      </c>
      <c r="Q48" s="9"/>
    </row>
    <row r="49" spans="2:17" ht="13.5" thickBot="1">
      <c r="B49" s="6"/>
      <c r="C49" s="13"/>
      <c r="D49" s="14"/>
      <c r="E49" s="14"/>
      <c r="F49" s="14"/>
      <c r="G49" s="14"/>
      <c r="H49" s="16"/>
      <c r="I49" s="8"/>
      <c r="J49" s="105" t="s">
        <v>49</v>
      </c>
      <c r="K49" s="106" t="s">
        <v>43</v>
      </c>
      <c r="L49" s="107" t="s">
        <v>50</v>
      </c>
      <c r="M49" s="108">
        <v>1204.51</v>
      </c>
      <c r="N49" s="8"/>
      <c r="O49" s="105" t="str">
        <f>J49</f>
        <v>AZNM</v>
      </c>
      <c r="P49" s="112">
        <f t="shared" si="0"/>
        <v>1278.9366729</v>
      </c>
      <c r="Q49" s="9"/>
    </row>
    <row r="50" spans="2:17" ht="13.5" thickBot="1">
      <c r="B50" s="13"/>
      <c r="C50" s="14"/>
      <c r="D50" s="14"/>
      <c r="E50" s="14"/>
      <c r="F50" s="14"/>
      <c r="G50" s="14"/>
      <c r="H50" s="14"/>
      <c r="I50" s="14"/>
      <c r="J50" s="14"/>
      <c r="K50" s="14"/>
      <c r="L50" s="14"/>
      <c r="M50" s="14"/>
      <c r="N50" s="14"/>
      <c r="O50" s="14"/>
      <c r="P50" s="14"/>
      <c r="Q50" s="16"/>
    </row>
    <row r="51" ht="12.75">
      <c r="I51" s="19"/>
    </row>
    <row r="52" ht="12.75">
      <c r="I52" s="19"/>
    </row>
    <row r="53" ht="12.75">
      <c r="I53" s="19"/>
    </row>
    <row r="54" ht="12.75">
      <c r="I54" s="19"/>
    </row>
  </sheetData>
  <mergeCells count="25">
    <mergeCell ref="O21:P21"/>
    <mergeCell ref="C8:C9"/>
    <mergeCell ref="C4:E4"/>
    <mergeCell ref="D17:E17"/>
    <mergeCell ref="D19:E19"/>
    <mergeCell ref="K18:M18"/>
    <mergeCell ref="K19:M19"/>
    <mergeCell ref="F17:H17"/>
    <mergeCell ref="F19:H19"/>
    <mergeCell ref="J21:M21"/>
    <mergeCell ref="J17:M17"/>
    <mergeCell ref="K22:L22"/>
    <mergeCell ref="C21:H21"/>
    <mergeCell ref="C6:E6"/>
    <mergeCell ref="E8:J9"/>
    <mergeCell ref="D15:E15"/>
    <mergeCell ref="F15:H15"/>
    <mergeCell ref="N11:P11"/>
    <mergeCell ref="N13:P13"/>
    <mergeCell ref="N15:P15"/>
    <mergeCell ref="B2:K2"/>
    <mergeCell ref="D11:E11"/>
    <mergeCell ref="F11:H11"/>
    <mergeCell ref="D13:E13"/>
    <mergeCell ref="F13:H13"/>
  </mergeCells>
  <printOptions/>
  <pageMargins left="0.7" right="0.7" top="0.75" bottom="0.75" header="0.3" footer="0.3"/>
  <pageSetup fitToHeight="1" fitToWidth="1" horizontalDpi="1200" verticalDpi="1200" orientation="portrait" scale="4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272"/>
  <sheetViews>
    <sheetView zoomScale="66" zoomScaleNormal="66" zoomScaleSheetLayoutView="50" workbookViewId="0" topLeftCell="A61">
      <selection activeCell="Q265" sqref="Q265"/>
    </sheetView>
  </sheetViews>
  <sheetFormatPr defaultColWidth="9.140625" defaultRowHeight="12.75"/>
  <cols>
    <col min="1" max="1" width="1.8515625" style="1" customWidth="1"/>
    <col min="2" max="2" width="0.5625" style="1" customWidth="1"/>
    <col min="3" max="3" width="5.421875" style="1" customWidth="1"/>
    <col min="4" max="4" width="4.140625" style="1" customWidth="1"/>
    <col min="5" max="6" width="5.140625" style="1" customWidth="1"/>
    <col min="7" max="7" width="5.8515625" style="1" customWidth="1"/>
    <col min="8" max="8" width="5.57421875" style="1" customWidth="1"/>
    <col min="9" max="10" width="5.140625" style="1" customWidth="1"/>
    <col min="11" max="11" width="10.140625" style="1" customWidth="1"/>
    <col min="12" max="12" width="8.421875" style="1" customWidth="1"/>
    <col min="13" max="13" width="5.140625" style="1" customWidth="1"/>
    <col min="14" max="14" width="6.00390625" style="1" customWidth="1"/>
    <col min="15" max="16" width="5.140625" style="1" customWidth="1"/>
    <col min="17" max="17" width="6.140625" style="1" customWidth="1"/>
    <col min="18" max="18" width="5.421875" style="1" customWidth="1"/>
    <col min="19" max="19" width="2.28125" style="1" customWidth="1"/>
    <col min="20" max="20" width="1.8515625" style="1" customWidth="1"/>
    <col min="21" max="21" width="0.71875" style="1" customWidth="1"/>
    <col min="22" max="22" width="15.28125" style="1" customWidth="1"/>
    <col min="23" max="23" width="0.71875" style="1" customWidth="1"/>
    <col min="24" max="24" width="5.140625" style="1" customWidth="1"/>
    <col min="25" max="25" width="8.28125" style="1" customWidth="1"/>
    <col min="26" max="26" width="15.7109375" style="1" customWidth="1"/>
    <col min="27" max="27" width="7.57421875" style="1" customWidth="1"/>
    <col min="28" max="28" width="6.7109375" style="1" customWidth="1"/>
    <col min="29" max="29" width="2.00390625" style="1" customWidth="1"/>
    <col min="30" max="32" width="2.00390625" style="1" hidden="1" customWidth="1"/>
    <col min="33" max="33" width="0.9921875" style="1" customWidth="1"/>
    <col min="34" max="34" width="61.140625" style="1" customWidth="1"/>
    <col min="35" max="35" width="63.7109375" style="1" hidden="1" customWidth="1"/>
    <col min="36" max="37" width="17.28125" style="1" hidden="1" customWidth="1"/>
    <col min="38" max="38" width="9.140625" style="1" hidden="1" customWidth="1"/>
    <col min="39" max="16384" width="9.140625" style="1" customWidth="1"/>
  </cols>
  <sheetData>
    <row r="1" spans="1:34" ht="12.7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4" ht="9.75" customHeight="1" thickBo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1:34" ht="43.5" customHeight="1" thickBot="1">
      <c r="A3" s="79"/>
      <c r="B3" s="458" t="s">
        <v>599</v>
      </c>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603"/>
      <c r="AH3" s="79"/>
    </row>
    <row r="4" spans="1:34" ht="13.5" customHeight="1" thickBot="1">
      <c r="A4" s="79"/>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79"/>
    </row>
    <row r="5" spans="1:34" ht="32.25" customHeight="1" thickBot="1">
      <c r="A5" s="79"/>
      <c r="B5" s="397" t="s">
        <v>356</v>
      </c>
      <c r="C5" s="460"/>
      <c r="D5" s="460"/>
      <c r="E5" s="460"/>
      <c r="F5" s="460"/>
      <c r="G5" s="460"/>
      <c r="H5" s="460"/>
      <c r="I5" s="460"/>
      <c r="J5" s="460"/>
      <c r="K5" s="460"/>
      <c r="L5" s="460"/>
      <c r="M5" s="460"/>
      <c r="N5" s="460"/>
      <c r="O5" s="460"/>
      <c r="P5" s="398"/>
      <c r="Q5" s="79"/>
      <c r="R5" s="79"/>
      <c r="S5" s="79"/>
      <c r="T5" s="79"/>
      <c r="U5" s="79"/>
      <c r="V5" s="79"/>
      <c r="W5" s="79"/>
      <c r="X5" s="79"/>
      <c r="Y5" s="79"/>
      <c r="Z5" s="79"/>
      <c r="AA5" s="79"/>
      <c r="AB5" s="79"/>
      <c r="AC5" s="79"/>
      <c r="AD5" s="79"/>
      <c r="AE5" s="79"/>
      <c r="AF5" s="79"/>
      <c r="AG5" s="79"/>
      <c r="AH5" s="79"/>
    </row>
    <row r="6" spans="1:34" ht="7.5" customHeight="1" thickBot="1">
      <c r="A6" s="79"/>
      <c r="B6" s="7"/>
      <c r="C6" s="7"/>
      <c r="D6" s="7"/>
      <c r="E6" s="7"/>
      <c r="F6" s="7"/>
      <c r="G6" s="7"/>
      <c r="H6" s="7"/>
      <c r="I6" s="7"/>
      <c r="J6" s="7"/>
      <c r="K6" s="7"/>
      <c r="L6" s="7"/>
      <c r="M6" s="7"/>
      <c r="N6" s="7"/>
      <c r="O6" s="7"/>
      <c r="P6" s="7"/>
      <c r="Q6" s="79"/>
      <c r="R6" s="79"/>
      <c r="S6" s="79"/>
      <c r="T6" s="79"/>
      <c r="U6" s="79"/>
      <c r="V6" s="79"/>
      <c r="W6" s="79"/>
      <c r="X6" s="79"/>
      <c r="Y6" s="79"/>
      <c r="Z6" s="79"/>
      <c r="AA6" s="79"/>
      <c r="AB6" s="79"/>
      <c r="AC6" s="79"/>
      <c r="AD6" s="79"/>
      <c r="AE6" s="79"/>
      <c r="AF6" s="79"/>
      <c r="AG6" s="79"/>
      <c r="AH6" s="79"/>
    </row>
    <row r="7" spans="1:34" ht="32.25" customHeight="1" thickBot="1">
      <c r="A7" s="79"/>
      <c r="B7" s="394" t="s">
        <v>357</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6"/>
      <c r="AH7" s="79"/>
    </row>
    <row r="8" spans="1:34" ht="9.75" customHeight="1">
      <c r="A8" s="79"/>
      <c r="B8" s="7"/>
      <c r="C8" s="7"/>
      <c r="D8" s="7"/>
      <c r="E8" s="7"/>
      <c r="F8" s="7"/>
      <c r="G8" s="7"/>
      <c r="H8" s="7"/>
      <c r="I8" s="7"/>
      <c r="J8" s="7"/>
      <c r="K8" s="7"/>
      <c r="L8" s="7"/>
      <c r="M8" s="7"/>
      <c r="N8" s="7"/>
      <c r="O8" s="7"/>
      <c r="P8" s="7"/>
      <c r="Q8" s="79"/>
      <c r="R8" s="79"/>
      <c r="S8" s="79"/>
      <c r="T8" s="79"/>
      <c r="U8" s="79"/>
      <c r="V8" s="79"/>
      <c r="W8" s="79"/>
      <c r="X8" s="79"/>
      <c r="Y8" s="79"/>
      <c r="Z8" s="79"/>
      <c r="AA8" s="79"/>
      <c r="AB8" s="79"/>
      <c r="AC8" s="79"/>
      <c r="AD8" s="79"/>
      <c r="AE8" s="79"/>
      <c r="AF8" s="79"/>
      <c r="AG8" s="79"/>
      <c r="AH8" s="79"/>
    </row>
    <row r="9" spans="1:37" ht="9.75"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J9" s="513" t="s">
        <v>577</v>
      </c>
      <c r="AK9" s="513" t="s">
        <v>421</v>
      </c>
    </row>
    <row r="10" spans="1:38" ht="33.75" customHeight="1">
      <c r="A10" s="79"/>
      <c r="C10" s="602" t="s">
        <v>457</v>
      </c>
      <c r="D10" s="602"/>
      <c r="E10" s="602"/>
      <c r="F10" s="602"/>
      <c r="G10" s="602"/>
      <c r="H10" s="247"/>
      <c r="I10" s="248"/>
      <c r="J10" s="248"/>
      <c r="K10" s="248"/>
      <c r="L10" s="248"/>
      <c r="M10" s="248"/>
      <c r="N10" s="249"/>
      <c r="O10" s="250"/>
      <c r="P10" s="251"/>
      <c r="Q10" s="252"/>
      <c r="R10" s="248"/>
      <c r="S10" s="248"/>
      <c r="T10" s="248"/>
      <c r="U10" s="248"/>
      <c r="V10" s="248"/>
      <c r="W10" s="248"/>
      <c r="X10" s="248"/>
      <c r="Y10" s="248"/>
      <c r="Z10" s="610"/>
      <c r="AA10" s="610"/>
      <c r="AB10" s="610"/>
      <c r="AC10" s="253"/>
      <c r="AD10" s="248"/>
      <c r="AE10" s="53"/>
      <c r="AF10" s="53"/>
      <c r="AG10" s="53"/>
      <c r="AH10" s="77"/>
      <c r="AI10" s="51"/>
      <c r="AJ10" s="514"/>
      <c r="AK10" s="514"/>
      <c r="AL10" s="51"/>
    </row>
    <row r="11" spans="1:38" ht="22.5" customHeight="1">
      <c r="A11" s="79"/>
      <c r="B11" s="244"/>
      <c r="C11" s="602"/>
      <c r="D11" s="602"/>
      <c r="E11" s="602"/>
      <c r="F11" s="602"/>
      <c r="G11" s="602"/>
      <c r="H11" s="247"/>
      <c r="I11" s="248"/>
      <c r="J11" s="248"/>
      <c r="K11" s="248"/>
      <c r="L11" s="248"/>
      <c r="M11" s="248"/>
      <c r="N11" s="248"/>
      <c r="O11" s="248"/>
      <c r="P11" s="248"/>
      <c r="Q11" s="248"/>
      <c r="R11" s="248"/>
      <c r="S11" s="248"/>
      <c r="T11" s="248"/>
      <c r="U11" s="248"/>
      <c r="V11" s="248"/>
      <c r="W11" s="248"/>
      <c r="X11" s="248"/>
      <c r="Y11" s="248"/>
      <c r="Z11" s="610"/>
      <c r="AA11" s="610"/>
      <c r="AB11" s="610"/>
      <c r="AC11" s="253"/>
      <c r="AD11" s="248"/>
      <c r="AE11" s="53"/>
      <c r="AF11" s="53"/>
      <c r="AG11" s="53"/>
      <c r="AH11" s="77"/>
      <c r="AI11" s="51"/>
      <c r="AJ11" s="514"/>
      <c r="AK11" s="514"/>
      <c r="AL11" s="51"/>
    </row>
    <row r="12" spans="1:38" ht="54.75" customHeight="1" thickBot="1">
      <c r="A12" s="79"/>
      <c r="B12" s="53"/>
      <c r="C12" s="589" t="s">
        <v>316</v>
      </c>
      <c r="D12" s="589"/>
      <c r="E12" s="589"/>
      <c r="F12" s="589"/>
      <c r="G12" s="589"/>
      <c r="H12" s="589"/>
      <c r="I12" s="589"/>
      <c r="J12" s="284"/>
      <c r="K12" s="284"/>
      <c r="L12" s="284"/>
      <c r="M12" s="284"/>
      <c r="N12" s="284"/>
      <c r="O12" s="284"/>
      <c r="P12" s="284"/>
      <c r="Q12" s="284"/>
      <c r="R12" s="284"/>
      <c r="S12" s="284"/>
      <c r="T12" s="284"/>
      <c r="U12" s="284"/>
      <c r="V12" s="284"/>
      <c r="W12" s="284"/>
      <c r="X12" s="284"/>
      <c r="Y12" s="284"/>
      <c r="Z12" s="284"/>
      <c r="AA12" s="284"/>
      <c r="AB12" s="284"/>
      <c r="AC12" s="284"/>
      <c r="AD12" s="254"/>
      <c r="AE12" s="53"/>
      <c r="AF12" s="53"/>
      <c r="AG12" s="53"/>
      <c r="AH12" s="77"/>
      <c r="AI12" s="51"/>
      <c r="AJ12" s="514"/>
      <c r="AK12" s="514"/>
      <c r="AL12" s="51"/>
    </row>
    <row r="13" spans="1:38" ht="6" customHeight="1">
      <c r="A13" s="79"/>
      <c r="B13" s="53"/>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53"/>
      <c r="AF13" s="53"/>
      <c r="AG13" s="53"/>
      <c r="AH13" s="77"/>
      <c r="AI13" s="51"/>
      <c r="AJ13" s="514"/>
      <c r="AK13" s="514"/>
      <c r="AL13" s="51"/>
    </row>
    <row r="14" spans="1:38" ht="15">
      <c r="A14" s="79"/>
      <c r="B14" s="53"/>
      <c r="C14" s="248"/>
      <c r="D14" s="248"/>
      <c r="E14" s="248"/>
      <c r="F14" s="255"/>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53"/>
      <c r="AF14" s="53"/>
      <c r="AG14" s="53"/>
      <c r="AH14" s="77"/>
      <c r="AI14" s="51"/>
      <c r="AJ14" s="514"/>
      <c r="AK14" s="514"/>
      <c r="AL14" s="51"/>
    </row>
    <row r="15" spans="1:38" ht="15.75" thickBot="1">
      <c r="A15" s="79"/>
      <c r="B15" s="53"/>
      <c r="C15" s="248"/>
      <c r="D15" s="248"/>
      <c r="E15" s="248"/>
      <c r="F15" s="248"/>
      <c r="G15" s="248"/>
      <c r="H15" s="248"/>
      <c r="I15" s="248"/>
      <c r="J15" s="248"/>
      <c r="K15" s="248"/>
      <c r="L15" s="248"/>
      <c r="M15" s="248"/>
      <c r="N15" s="591" t="s">
        <v>464</v>
      </c>
      <c r="O15" s="592"/>
      <c r="P15" s="592"/>
      <c r="Q15" s="592"/>
      <c r="R15" s="592"/>
      <c r="S15" s="592"/>
      <c r="T15" s="592"/>
      <c r="U15" s="592"/>
      <c r="V15" s="592"/>
      <c r="W15" s="592"/>
      <c r="X15" s="592"/>
      <c r="Y15" s="592"/>
      <c r="Z15" s="592"/>
      <c r="AA15" s="593"/>
      <c r="AB15" s="248"/>
      <c r="AC15" s="248"/>
      <c r="AD15" s="248"/>
      <c r="AE15" s="53"/>
      <c r="AF15" s="53"/>
      <c r="AG15" s="53"/>
      <c r="AH15" s="77"/>
      <c r="AI15" s="51"/>
      <c r="AJ15" s="514"/>
      <c r="AK15" s="514"/>
      <c r="AL15" s="51"/>
    </row>
    <row r="16" spans="1:38" ht="25.5" thickBot="1">
      <c r="A16" s="79"/>
      <c r="B16" s="53"/>
      <c r="C16" s="248"/>
      <c r="D16" s="256" t="str">
        <f>IF('1. Instructions &amp; General Info'!D21="Built","X",IF('1. Instructions &amp; General Info'!D21="Unbuilt",""))</f>
        <v>X</v>
      </c>
      <c r="E16" s="586" t="s">
        <v>318</v>
      </c>
      <c r="F16" s="587"/>
      <c r="G16" s="587"/>
      <c r="H16" s="587"/>
      <c r="I16" s="587"/>
      <c r="J16" s="587"/>
      <c r="K16" s="587"/>
      <c r="L16" s="587"/>
      <c r="M16" s="248"/>
      <c r="N16" s="594"/>
      <c r="O16" s="595"/>
      <c r="P16" s="595"/>
      <c r="Q16" s="595"/>
      <c r="R16" s="595"/>
      <c r="S16" s="595"/>
      <c r="T16" s="595"/>
      <c r="U16" s="595"/>
      <c r="V16" s="595"/>
      <c r="W16" s="595"/>
      <c r="X16" s="595"/>
      <c r="Y16" s="595"/>
      <c r="Z16" s="595"/>
      <c r="AA16" s="596"/>
      <c r="AB16" s="248"/>
      <c r="AC16" s="248"/>
      <c r="AD16" s="248"/>
      <c r="AE16" s="53"/>
      <c r="AF16" s="53"/>
      <c r="AG16" s="53"/>
      <c r="AH16" s="77"/>
      <c r="AI16" s="51"/>
      <c r="AJ16" s="514"/>
      <c r="AK16" s="514"/>
      <c r="AL16" s="51"/>
    </row>
    <row r="17" spans="1:38" ht="9" customHeight="1" thickBot="1">
      <c r="A17" s="79"/>
      <c r="B17" s="53"/>
      <c r="C17" s="248"/>
      <c r="D17" s="248"/>
      <c r="E17" s="257"/>
      <c r="F17" s="257"/>
      <c r="G17" s="257"/>
      <c r="H17" s="257"/>
      <c r="I17" s="257"/>
      <c r="J17" s="257"/>
      <c r="K17" s="257"/>
      <c r="L17" s="257"/>
      <c r="M17" s="248"/>
      <c r="N17" s="594"/>
      <c r="O17" s="595"/>
      <c r="P17" s="595"/>
      <c r="Q17" s="595"/>
      <c r="R17" s="595"/>
      <c r="S17" s="595"/>
      <c r="T17" s="595"/>
      <c r="U17" s="595"/>
      <c r="V17" s="595"/>
      <c r="W17" s="595"/>
      <c r="X17" s="595"/>
      <c r="Y17" s="595"/>
      <c r="Z17" s="595"/>
      <c r="AA17" s="596"/>
      <c r="AB17" s="248"/>
      <c r="AC17" s="248"/>
      <c r="AD17" s="248"/>
      <c r="AE17" s="53"/>
      <c r="AF17" s="53"/>
      <c r="AG17" s="53"/>
      <c r="AH17" s="77"/>
      <c r="AI17" s="51"/>
      <c r="AJ17" s="514"/>
      <c r="AK17" s="514"/>
      <c r="AL17" s="51"/>
    </row>
    <row r="18" spans="1:38" ht="25.5" thickBot="1">
      <c r="A18" s="79"/>
      <c r="B18" s="53"/>
      <c r="C18" s="248"/>
      <c r="D18" s="256">
        <f>IF('1. Instructions &amp; General Info'!D21="Unbuilt","X",IF('1. Instructions &amp; General Info'!D21="Built",""))</f>
      </c>
      <c r="E18" s="586" t="s">
        <v>319</v>
      </c>
      <c r="F18" s="587"/>
      <c r="G18" s="587"/>
      <c r="H18" s="587"/>
      <c r="I18" s="587"/>
      <c r="J18" s="587"/>
      <c r="K18" s="587"/>
      <c r="L18" s="587"/>
      <c r="M18" s="248"/>
      <c r="N18" s="594"/>
      <c r="O18" s="595"/>
      <c r="P18" s="595"/>
      <c r="Q18" s="595"/>
      <c r="R18" s="595"/>
      <c r="S18" s="595"/>
      <c r="T18" s="595"/>
      <c r="U18" s="595"/>
      <c r="V18" s="595"/>
      <c r="W18" s="595"/>
      <c r="X18" s="595"/>
      <c r="Y18" s="595"/>
      <c r="Z18" s="595"/>
      <c r="AA18" s="596"/>
      <c r="AB18" s="258"/>
      <c r="AC18" s="258"/>
      <c r="AD18" s="258"/>
      <c r="AE18" s="181"/>
      <c r="AF18" s="181"/>
      <c r="AG18" s="53"/>
      <c r="AH18" s="77"/>
      <c r="AI18" s="183" t="s">
        <v>414</v>
      </c>
      <c r="AJ18" s="514"/>
      <c r="AK18" s="514"/>
      <c r="AL18" s="51"/>
    </row>
    <row r="19" spans="1:38" ht="15.75" thickBot="1">
      <c r="A19" s="79"/>
      <c r="B19" s="53"/>
      <c r="C19" s="248"/>
      <c r="D19" s="248"/>
      <c r="E19" s="248"/>
      <c r="F19" s="248"/>
      <c r="G19" s="248"/>
      <c r="H19" s="248"/>
      <c r="I19" s="248"/>
      <c r="J19" s="248"/>
      <c r="K19" s="248"/>
      <c r="L19" s="248"/>
      <c r="M19" s="248"/>
      <c r="N19" s="594"/>
      <c r="O19" s="595"/>
      <c r="P19" s="595"/>
      <c r="Q19" s="595"/>
      <c r="R19" s="595"/>
      <c r="S19" s="595"/>
      <c r="T19" s="595"/>
      <c r="U19" s="595"/>
      <c r="V19" s="595"/>
      <c r="W19" s="595"/>
      <c r="X19" s="595"/>
      <c r="Y19" s="595"/>
      <c r="Z19" s="595"/>
      <c r="AA19" s="596"/>
      <c r="AB19" s="248"/>
      <c r="AC19" s="248"/>
      <c r="AD19" s="248"/>
      <c r="AE19" s="53"/>
      <c r="AF19" s="53"/>
      <c r="AG19" s="53"/>
      <c r="AH19" s="77"/>
      <c r="AI19" s="183" t="s">
        <v>420</v>
      </c>
      <c r="AJ19" s="515"/>
      <c r="AK19" s="515"/>
      <c r="AL19" s="51"/>
    </row>
    <row r="20" spans="1:37" ht="24.75">
      <c r="A20" s="79"/>
      <c r="B20" s="53"/>
      <c r="C20" s="248"/>
      <c r="D20" s="607" t="str">
        <f>'1. Instructions &amp; General Info'!D15</f>
        <v>XYX Building</v>
      </c>
      <c r="E20" s="607"/>
      <c r="F20" s="607"/>
      <c r="G20" s="607"/>
      <c r="H20" s="607"/>
      <c r="I20" s="607"/>
      <c r="J20" s="607"/>
      <c r="K20" s="607"/>
      <c r="L20" s="607"/>
      <c r="M20" s="248"/>
      <c r="N20" s="594"/>
      <c r="O20" s="595"/>
      <c r="P20" s="595"/>
      <c r="Q20" s="595"/>
      <c r="R20" s="595"/>
      <c r="S20" s="595"/>
      <c r="T20" s="595"/>
      <c r="U20" s="595"/>
      <c r="V20" s="595"/>
      <c r="W20" s="595"/>
      <c r="X20" s="595"/>
      <c r="Y20" s="595"/>
      <c r="Z20" s="595"/>
      <c r="AA20" s="596"/>
      <c r="AB20" s="248"/>
      <c r="AC20" s="248"/>
      <c r="AD20" s="248"/>
      <c r="AE20" s="53"/>
      <c r="AF20" s="53"/>
      <c r="AG20" s="53"/>
      <c r="AH20" s="77"/>
      <c r="AI20" s="228" t="s">
        <v>326</v>
      </c>
      <c r="AJ20" s="227">
        <f>70%-AK20</f>
        <v>0.49999999999999994</v>
      </c>
      <c r="AK20" s="184">
        <v>0.2</v>
      </c>
    </row>
    <row r="21" spans="1:37" ht="15">
      <c r="A21" s="79"/>
      <c r="B21" s="53"/>
      <c r="C21" s="248"/>
      <c r="D21" s="600" t="s">
        <v>320</v>
      </c>
      <c r="E21" s="600"/>
      <c r="F21" s="600"/>
      <c r="G21" s="600"/>
      <c r="H21" s="600"/>
      <c r="I21" s="283"/>
      <c r="J21" s="283"/>
      <c r="K21" s="283"/>
      <c r="L21" s="283"/>
      <c r="M21" s="248"/>
      <c r="N21" s="594"/>
      <c r="O21" s="595"/>
      <c r="P21" s="595"/>
      <c r="Q21" s="595"/>
      <c r="R21" s="595"/>
      <c r="S21" s="595"/>
      <c r="T21" s="595"/>
      <c r="U21" s="595"/>
      <c r="V21" s="595"/>
      <c r="W21" s="595"/>
      <c r="X21" s="595"/>
      <c r="Y21" s="595"/>
      <c r="Z21" s="595"/>
      <c r="AA21" s="596"/>
      <c r="AB21" s="248"/>
      <c r="AC21" s="248"/>
      <c r="AD21" s="248"/>
      <c r="AE21" s="53"/>
      <c r="AF21" s="53"/>
      <c r="AG21" s="53"/>
      <c r="AH21" s="77"/>
      <c r="AI21" s="229" t="s">
        <v>327</v>
      </c>
      <c r="AJ21" s="227">
        <f aca="true" t="shared" si="0" ref="AJ21:AJ35">70%-AK21</f>
        <v>0.44999999999999996</v>
      </c>
      <c r="AK21" s="184">
        <v>0.25</v>
      </c>
    </row>
    <row r="22" spans="1:38" ht="15">
      <c r="A22" s="79"/>
      <c r="B22" s="53"/>
      <c r="C22" s="248"/>
      <c r="D22" s="601"/>
      <c r="E22" s="601"/>
      <c r="F22" s="601"/>
      <c r="G22" s="601"/>
      <c r="H22" s="601"/>
      <c r="I22" s="248"/>
      <c r="J22" s="248"/>
      <c r="K22" s="248"/>
      <c r="L22" s="248"/>
      <c r="M22" s="248"/>
      <c r="N22" s="594"/>
      <c r="O22" s="595"/>
      <c r="P22" s="595"/>
      <c r="Q22" s="595"/>
      <c r="R22" s="595"/>
      <c r="S22" s="595"/>
      <c r="T22" s="595"/>
      <c r="U22" s="595"/>
      <c r="V22" s="595"/>
      <c r="W22" s="595"/>
      <c r="X22" s="595"/>
      <c r="Y22" s="595"/>
      <c r="Z22" s="595"/>
      <c r="AA22" s="596"/>
      <c r="AB22" s="248"/>
      <c r="AC22" s="248"/>
      <c r="AD22" s="248"/>
      <c r="AE22" s="53"/>
      <c r="AF22" s="53"/>
      <c r="AG22" s="53"/>
      <c r="AH22" s="77"/>
      <c r="AI22" s="354" t="s">
        <v>566</v>
      </c>
      <c r="AJ22" s="227">
        <f t="shared" si="0"/>
        <v>0.29999999999999993</v>
      </c>
      <c r="AK22" s="351">
        <v>0.4</v>
      </c>
      <c r="AL22" s="1" t="s">
        <v>572</v>
      </c>
    </row>
    <row r="23" spans="1:38" ht="16.5" customHeight="1">
      <c r="A23" s="79"/>
      <c r="B23" s="53"/>
      <c r="C23" s="248"/>
      <c r="D23" s="608" t="str">
        <f>'1. Instructions &amp; General Info'!D17</f>
        <v>123 Hypothetical Lane
Seattle, Washington 98105</v>
      </c>
      <c r="E23" s="608"/>
      <c r="F23" s="608"/>
      <c r="G23" s="608"/>
      <c r="H23" s="608"/>
      <c r="I23" s="608"/>
      <c r="J23" s="608"/>
      <c r="K23" s="608"/>
      <c r="L23" s="608"/>
      <c r="M23" s="248"/>
      <c r="N23" s="594"/>
      <c r="O23" s="595"/>
      <c r="P23" s="595"/>
      <c r="Q23" s="595"/>
      <c r="R23" s="595"/>
      <c r="S23" s="595"/>
      <c r="T23" s="595"/>
      <c r="U23" s="595"/>
      <c r="V23" s="595"/>
      <c r="W23" s="595"/>
      <c r="X23" s="595"/>
      <c r="Y23" s="595"/>
      <c r="Z23" s="595"/>
      <c r="AA23" s="596"/>
      <c r="AB23" s="248"/>
      <c r="AC23" s="248"/>
      <c r="AD23" s="248"/>
      <c r="AE23" s="53"/>
      <c r="AF23" s="53"/>
      <c r="AG23" s="53"/>
      <c r="AH23" s="77"/>
      <c r="AI23" s="354" t="s">
        <v>570</v>
      </c>
      <c r="AJ23" s="227">
        <f t="shared" si="0"/>
        <v>0.31999999999999995</v>
      </c>
      <c r="AK23" s="351">
        <v>0.38</v>
      </c>
      <c r="AL23" s="1" t="s">
        <v>580</v>
      </c>
    </row>
    <row r="24" spans="1:38" ht="35.25" customHeight="1">
      <c r="A24" s="79"/>
      <c r="B24" s="53"/>
      <c r="C24" s="248"/>
      <c r="D24" s="608"/>
      <c r="E24" s="608"/>
      <c r="F24" s="608"/>
      <c r="G24" s="608"/>
      <c r="H24" s="608"/>
      <c r="I24" s="608"/>
      <c r="J24" s="608"/>
      <c r="K24" s="608"/>
      <c r="L24" s="608"/>
      <c r="M24" s="248"/>
      <c r="N24" s="594"/>
      <c r="O24" s="595"/>
      <c r="P24" s="595"/>
      <c r="Q24" s="595"/>
      <c r="R24" s="595"/>
      <c r="S24" s="595"/>
      <c r="T24" s="595"/>
      <c r="U24" s="595"/>
      <c r="V24" s="595"/>
      <c r="W24" s="595"/>
      <c r="X24" s="595"/>
      <c r="Y24" s="595"/>
      <c r="Z24" s="595"/>
      <c r="AA24" s="596"/>
      <c r="AB24" s="248"/>
      <c r="AC24" s="248"/>
      <c r="AD24" s="248"/>
      <c r="AE24" s="53"/>
      <c r="AF24" s="53"/>
      <c r="AG24" s="53"/>
      <c r="AH24" s="77"/>
      <c r="AI24" s="354" t="s">
        <v>562</v>
      </c>
      <c r="AJ24" s="227">
        <f t="shared" si="0"/>
        <v>0.29</v>
      </c>
      <c r="AK24" s="351">
        <v>0.41</v>
      </c>
      <c r="AL24" s="1" t="s">
        <v>581</v>
      </c>
    </row>
    <row r="25" spans="1:38" ht="15">
      <c r="A25" s="79"/>
      <c r="B25" s="53"/>
      <c r="C25" s="248"/>
      <c r="D25" s="600" t="s">
        <v>321</v>
      </c>
      <c r="E25" s="600"/>
      <c r="F25" s="600"/>
      <c r="G25" s="600"/>
      <c r="H25" s="600"/>
      <c r="I25" s="600"/>
      <c r="J25" s="600"/>
      <c r="K25" s="600"/>
      <c r="L25" s="600"/>
      <c r="M25" s="248"/>
      <c r="N25" s="594"/>
      <c r="O25" s="595"/>
      <c r="P25" s="595"/>
      <c r="Q25" s="595"/>
      <c r="R25" s="595"/>
      <c r="S25" s="595"/>
      <c r="T25" s="595"/>
      <c r="U25" s="595"/>
      <c r="V25" s="595"/>
      <c r="W25" s="595"/>
      <c r="X25" s="595"/>
      <c r="Y25" s="595"/>
      <c r="Z25" s="595"/>
      <c r="AA25" s="596"/>
      <c r="AB25" s="248"/>
      <c r="AC25" s="248"/>
      <c r="AD25" s="248"/>
      <c r="AE25" s="53"/>
      <c r="AF25" s="53"/>
      <c r="AG25" s="53"/>
      <c r="AH25" s="77"/>
      <c r="AI25" s="354" t="s">
        <v>569</v>
      </c>
      <c r="AJ25" s="227">
        <f t="shared" si="0"/>
        <v>0.25999999999999995</v>
      </c>
      <c r="AK25" s="351">
        <v>0.44</v>
      </c>
      <c r="AL25" s="1" t="s">
        <v>571</v>
      </c>
    </row>
    <row r="26" spans="1:37" ht="19.5" customHeight="1">
      <c r="A26" s="79"/>
      <c r="B26" s="53"/>
      <c r="C26" s="248"/>
      <c r="D26" s="601"/>
      <c r="E26" s="601"/>
      <c r="F26" s="601"/>
      <c r="G26" s="601"/>
      <c r="H26" s="601"/>
      <c r="I26" s="601"/>
      <c r="J26" s="601"/>
      <c r="K26" s="601"/>
      <c r="L26" s="601"/>
      <c r="M26" s="248"/>
      <c r="N26" s="594"/>
      <c r="O26" s="595"/>
      <c r="P26" s="595"/>
      <c r="Q26" s="595"/>
      <c r="R26" s="595"/>
      <c r="S26" s="595"/>
      <c r="T26" s="595"/>
      <c r="U26" s="595"/>
      <c r="V26" s="595"/>
      <c r="W26" s="595"/>
      <c r="X26" s="595"/>
      <c r="Y26" s="595"/>
      <c r="Z26" s="595"/>
      <c r="AA26" s="596"/>
      <c r="AB26" s="248"/>
      <c r="AC26" s="248"/>
      <c r="AD26" s="248"/>
      <c r="AE26" s="53"/>
      <c r="AF26" s="53"/>
      <c r="AG26" s="53"/>
      <c r="AH26" s="77"/>
      <c r="AI26" s="229" t="s">
        <v>415</v>
      </c>
      <c r="AJ26" s="227">
        <f t="shared" si="0"/>
        <v>0.35</v>
      </c>
      <c r="AK26" s="184">
        <v>0.35</v>
      </c>
    </row>
    <row r="27" spans="1:37" ht="24.75">
      <c r="A27" s="79"/>
      <c r="B27" s="53"/>
      <c r="C27" s="248"/>
      <c r="D27" s="611">
        <f>'1. Instructions &amp; General Info'!D25</f>
        <v>1000000</v>
      </c>
      <c r="E27" s="611"/>
      <c r="F27" s="611"/>
      <c r="G27" s="611"/>
      <c r="H27" s="611"/>
      <c r="I27" s="611"/>
      <c r="J27" s="611"/>
      <c r="K27" s="611"/>
      <c r="L27" s="611"/>
      <c r="M27" s="248"/>
      <c r="N27" s="594"/>
      <c r="O27" s="595"/>
      <c r="P27" s="595"/>
      <c r="Q27" s="595"/>
      <c r="R27" s="595"/>
      <c r="S27" s="595"/>
      <c r="T27" s="595"/>
      <c r="U27" s="595"/>
      <c r="V27" s="595"/>
      <c r="W27" s="595"/>
      <c r="X27" s="595"/>
      <c r="Y27" s="595"/>
      <c r="Z27" s="595"/>
      <c r="AA27" s="596"/>
      <c r="AB27" s="248"/>
      <c r="AC27" s="248"/>
      <c r="AD27" s="248"/>
      <c r="AE27" s="53"/>
      <c r="AF27" s="53"/>
      <c r="AG27" s="53"/>
      <c r="AH27" s="77"/>
      <c r="AI27" s="229" t="s">
        <v>416</v>
      </c>
      <c r="AJ27" s="227">
        <f t="shared" si="0"/>
        <v>0.39999999999999997</v>
      </c>
      <c r="AK27" s="184">
        <v>0.3</v>
      </c>
    </row>
    <row r="28" spans="1:37" ht="15">
      <c r="A28" s="79"/>
      <c r="B28" s="53"/>
      <c r="C28" s="248"/>
      <c r="D28" s="601" t="s">
        <v>322</v>
      </c>
      <c r="E28" s="601"/>
      <c r="F28" s="601"/>
      <c r="G28" s="601"/>
      <c r="H28" s="601"/>
      <c r="I28" s="601"/>
      <c r="J28" s="601"/>
      <c r="K28" s="601"/>
      <c r="L28" s="248"/>
      <c r="M28" s="248"/>
      <c r="N28" s="594"/>
      <c r="O28" s="595"/>
      <c r="P28" s="595"/>
      <c r="Q28" s="595"/>
      <c r="R28" s="595"/>
      <c r="S28" s="595"/>
      <c r="T28" s="595"/>
      <c r="U28" s="595"/>
      <c r="V28" s="595"/>
      <c r="W28" s="595"/>
      <c r="X28" s="595"/>
      <c r="Y28" s="595"/>
      <c r="Z28" s="595"/>
      <c r="AA28" s="596"/>
      <c r="AB28" s="248"/>
      <c r="AC28" s="248"/>
      <c r="AD28" s="248"/>
      <c r="AE28" s="53"/>
      <c r="AF28" s="53"/>
      <c r="AG28" s="53"/>
      <c r="AH28" s="77"/>
      <c r="AI28" s="229" t="s">
        <v>417</v>
      </c>
      <c r="AJ28" s="227">
        <f t="shared" si="0"/>
        <v>0.29999999999999993</v>
      </c>
      <c r="AK28" s="184">
        <v>0.4</v>
      </c>
    </row>
    <row r="29" spans="1:37" ht="15">
      <c r="A29" s="79"/>
      <c r="B29" s="53"/>
      <c r="C29" s="248"/>
      <c r="D29" s="601"/>
      <c r="E29" s="601"/>
      <c r="F29" s="601"/>
      <c r="G29" s="601"/>
      <c r="H29" s="601"/>
      <c r="I29" s="601"/>
      <c r="J29" s="601"/>
      <c r="K29" s="601"/>
      <c r="L29" s="248"/>
      <c r="M29" s="248"/>
      <c r="N29" s="594"/>
      <c r="O29" s="595"/>
      <c r="P29" s="595"/>
      <c r="Q29" s="595"/>
      <c r="R29" s="595"/>
      <c r="S29" s="595"/>
      <c r="T29" s="595"/>
      <c r="U29" s="595"/>
      <c r="V29" s="595"/>
      <c r="W29" s="595"/>
      <c r="X29" s="595"/>
      <c r="Y29" s="595"/>
      <c r="Z29" s="595"/>
      <c r="AA29" s="596"/>
      <c r="AB29" s="248"/>
      <c r="AC29" s="248"/>
      <c r="AD29" s="248"/>
      <c r="AE29" s="53"/>
      <c r="AF29" s="53"/>
      <c r="AG29" s="53"/>
      <c r="AH29" s="77"/>
      <c r="AI29" s="354" t="s">
        <v>583</v>
      </c>
      <c r="AJ29" s="227">
        <f t="shared" si="0"/>
        <v>0.25999999999999995</v>
      </c>
      <c r="AK29" s="351">
        <v>0.44</v>
      </c>
    </row>
    <row r="30" spans="1:37" ht="24.75">
      <c r="A30" s="79"/>
      <c r="B30" s="53"/>
      <c r="C30" s="248"/>
      <c r="D30" s="607" t="str">
        <f>'2. Energy Usage Information'!D57</f>
        <v>Residential, Multifamily Three Stories or Less</v>
      </c>
      <c r="E30" s="607"/>
      <c r="F30" s="607"/>
      <c r="G30" s="607"/>
      <c r="H30" s="607"/>
      <c r="I30" s="607"/>
      <c r="J30" s="607"/>
      <c r="K30" s="607"/>
      <c r="L30" s="607"/>
      <c r="M30" s="248"/>
      <c r="N30" s="597"/>
      <c r="O30" s="598"/>
      <c r="P30" s="598"/>
      <c r="Q30" s="598"/>
      <c r="R30" s="598"/>
      <c r="S30" s="598"/>
      <c r="T30" s="598"/>
      <c r="U30" s="598"/>
      <c r="V30" s="598"/>
      <c r="W30" s="598"/>
      <c r="X30" s="598"/>
      <c r="Y30" s="598"/>
      <c r="Z30" s="598"/>
      <c r="AA30" s="599"/>
      <c r="AB30" s="248"/>
      <c r="AC30" s="248"/>
      <c r="AD30" s="248"/>
      <c r="AE30" s="53"/>
      <c r="AF30" s="53"/>
      <c r="AG30" s="53"/>
      <c r="AH30" s="77"/>
      <c r="AI30" s="229" t="s">
        <v>418</v>
      </c>
      <c r="AJ30" s="227">
        <f t="shared" si="0"/>
        <v>0.49999999999999994</v>
      </c>
      <c r="AK30" s="184">
        <v>0.2</v>
      </c>
    </row>
    <row r="31" spans="1:37" ht="15">
      <c r="A31" s="79"/>
      <c r="B31" s="53"/>
      <c r="C31" s="248"/>
      <c r="D31" s="600" t="s">
        <v>410</v>
      </c>
      <c r="E31" s="600"/>
      <c r="F31" s="600"/>
      <c r="G31" s="600"/>
      <c r="H31" s="600"/>
      <c r="I31" s="600"/>
      <c r="J31" s="283"/>
      <c r="K31" s="283"/>
      <c r="L31" s="283"/>
      <c r="M31" s="248"/>
      <c r="N31" s="248"/>
      <c r="O31" s="248"/>
      <c r="P31" s="248"/>
      <c r="Q31" s="248"/>
      <c r="R31" s="248"/>
      <c r="S31" s="248"/>
      <c r="T31" s="248"/>
      <c r="U31" s="248"/>
      <c r="V31" s="248"/>
      <c r="W31" s="248"/>
      <c r="X31" s="248"/>
      <c r="Y31" s="248"/>
      <c r="Z31" s="248"/>
      <c r="AA31" s="248"/>
      <c r="AB31" s="248"/>
      <c r="AC31" s="248"/>
      <c r="AD31" s="248"/>
      <c r="AE31" s="53"/>
      <c r="AF31" s="53"/>
      <c r="AG31" s="53"/>
      <c r="AH31" s="77"/>
      <c r="AI31" s="229" t="s">
        <v>419</v>
      </c>
      <c r="AJ31" s="227">
        <f t="shared" si="0"/>
        <v>0.35</v>
      </c>
      <c r="AK31" s="184">
        <v>0.35</v>
      </c>
    </row>
    <row r="32" spans="1:37" ht="21.75">
      <c r="A32" s="79"/>
      <c r="B32" s="53"/>
      <c r="C32" s="248"/>
      <c r="D32" s="601"/>
      <c r="E32" s="601"/>
      <c r="F32" s="601"/>
      <c r="G32" s="601"/>
      <c r="H32" s="601"/>
      <c r="I32" s="601"/>
      <c r="J32" s="248"/>
      <c r="K32" s="248"/>
      <c r="L32" s="248"/>
      <c r="M32" s="259"/>
      <c r="N32" s="248"/>
      <c r="O32" s="248"/>
      <c r="P32" s="248"/>
      <c r="Q32" s="248"/>
      <c r="R32" s="248"/>
      <c r="S32" s="608" t="str">
        <f>'2. Energy Usage Information'!D57</f>
        <v>Residential, Multifamily Three Stories or Less</v>
      </c>
      <c r="T32" s="608"/>
      <c r="U32" s="608"/>
      <c r="V32" s="608"/>
      <c r="W32" s="608"/>
      <c r="X32" s="608"/>
      <c r="Y32" s="608"/>
      <c r="Z32" s="608"/>
      <c r="AA32" s="608"/>
      <c r="AB32" s="608"/>
      <c r="AC32" s="608"/>
      <c r="AD32" s="608"/>
      <c r="AE32" s="239"/>
      <c r="AF32" s="239"/>
      <c r="AG32" s="55"/>
      <c r="AH32" s="78"/>
      <c r="AI32" s="229" t="s">
        <v>582</v>
      </c>
      <c r="AJ32" s="227">
        <f t="shared" si="0"/>
        <v>0.44999999999999996</v>
      </c>
      <c r="AK32" s="184">
        <v>0.25</v>
      </c>
    </row>
    <row r="33" spans="1:38" ht="21.75" customHeight="1">
      <c r="A33" s="79"/>
      <c r="B33" s="53"/>
      <c r="C33" s="248"/>
      <c r="D33" s="590">
        <f>'1. Instructions &amp; General Info'!D27</f>
        <v>42005</v>
      </c>
      <c r="E33" s="590"/>
      <c r="F33" s="590"/>
      <c r="G33" s="590"/>
      <c r="H33" s="590"/>
      <c r="I33" s="590"/>
      <c r="J33" s="590"/>
      <c r="K33" s="590"/>
      <c r="L33" s="590"/>
      <c r="M33" s="248"/>
      <c r="N33" s="606">
        <f>'1. Instructions &amp; General Info'!D23</f>
        <v>50000</v>
      </c>
      <c r="O33" s="606"/>
      <c r="P33" s="606"/>
      <c r="Q33" s="606"/>
      <c r="R33" s="248"/>
      <c r="S33" s="609"/>
      <c r="T33" s="609"/>
      <c r="U33" s="609"/>
      <c r="V33" s="609"/>
      <c r="W33" s="609"/>
      <c r="X33" s="609"/>
      <c r="Y33" s="609"/>
      <c r="Z33" s="609"/>
      <c r="AA33" s="609"/>
      <c r="AB33" s="609"/>
      <c r="AC33" s="609"/>
      <c r="AD33" s="609"/>
      <c r="AE33" s="239"/>
      <c r="AF33" s="239"/>
      <c r="AG33" s="53"/>
      <c r="AH33" s="77"/>
      <c r="AI33" s="352" t="s">
        <v>573</v>
      </c>
      <c r="AJ33" s="227">
        <f t="shared" si="0"/>
        <v>0.35</v>
      </c>
      <c r="AK33" s="351">
        <v>0.35</v>
      </c>
      <c r="AL33" s="1" t="s">
        <v>576</v>
      </c>
    </row>
    <row r="34" spans="1:38" ht="15">
      <c r="A34" s="79"/>
      <c r="B34" s="53"/>
      <c r="C34" s="248"/>
      <c r="D34" s="601" t="s">
        <v>589</v>
      </c>
      <c r="E34" s="601"/>
      <c r="F34" s="601"/>
      <c r="G34" s="601"/>
      <c r="H34" s="601"/>
      <c r="I34" s="601"/>
      <c r="J34" s="601"/>
      <c r="K34" s="601"/>
      <c r="L34" s="601"/>
      <c r="M34" s="248"/>
      <c r="N34" s="601" t="s">
        <v>76</v>
      </c>
      <c r="O34" s="601"/>
      <c r="P34" s="601"/>
      <c r="Q34" s="601"/>
      <c r="R34" s="248"/>
      <c r="S34" s="568" t="s">
        <v>456</v>
      </c>
      <c r="T34" s="568"/>
      <c r="U34" s="568"/>
      <c r="V34" s="568"/>
      <c r="W34" s="568"/>
      <c r="X34" s="568"/>
      <c r="Y34" s="568"/>
      <c r="Z34" s="568"/>
      <c r="AA34" s="248"/>
      <c r="AB34" s="248"/>
      <c r="AC34" s="248"/>
      <c r="AD34" s="248"/>
      <c r="AE34" s="53"/>
      <c r="AF34" s="53"/>
      <c r="AG34" s="53"/>
      <c r="AH34" s="77"/>
      <c r="AI34" s="352" t="s">
        <v>568</v>
      </c>
      <c r="AJ34" s="227">
        <f t="shared" si="0"/>
        <v>0.32999999999999996</v>
      </c>
      <c r="AK34" s="351">
        <v>0.37</v>
      </c>
      <c r="AL34" s="1" t="s">
        <v>575</v>
      </c>
    </row>
    <row r="35" spans="1:38" ht="15">
      <c r="A35" s="79"/>
      <c r="B35" s="53"/>
      <c r="C35" s="248"/>
      <c r="D35" s="601"/>
      <c r="E35" s="601"/>
      <c r="F35" s="601"/>
      <c r="G35" s="601"/>
      <c r="H35" s="601"/>
      <c r="I35" s="601"/>
      <c r="J35" s="601"/>
      <c r="K35" s="601"/>
      <c r="L35" s="601"/>
      <c r="M35" s="248"/>
      <c r="N35" s="601"/>
      <c r="O35" s="601"/>
      <c r="P35" s="601"/>
      <c r="Q35" s="601"/>
      <c r="R35" s="248"/>
      <c r="S35" s="568"/>
      <c r="T35" s="568"/>
      <c r="U35" s="568"/>
      <c r="V35" s="568"/>
      <c r="W35" s="568"/>
      <c r="X35" s="568"/>
      <c r="Y35" s="568"/>
      <c r="Z35" s="568"/>
      <c r="AA35" s="248"/>
      <c r="AB35" s="248"/>
      <c r="AC35" s="248"/>
      <c r="AD35" s="248"/>
      <c r="AE35" s="53"/>
      <c r="AF35" s="53"/>
      <c r="AG35" s="53"/>
      <c r="AH35" s="77"/>
      <c r="AI35" s="352" t="s">
        <v>567</v>
      </c>
      <c r="AJ35" s="227">
        <f t="shared" si="0"/>
        <v>0.29999999999999993</v>
      </c>
      <c r="AK35" s="351">
        <v>0.4</v>
      </c>
      <c r="AL35" s="1" t="s">
        <v>574</v>
      </c>
    </row>
    <row r="36" spans="1:37" ht="13.5" thickBot="1">
      <c r="A36" s="79"/>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77"/>
      <c r="AI36" s="230" t="s">
        <v>585</v>
      </c>
      <c r="AJ36" s="227">
        <v>0.3</v>
      </c>
      <c r="AK36" s="184">
        <v>0.2</v>
      </c>
    </row>
    <row r="37" spans="1:37" ht="21">
      <c r="A37" s="79"/>
      <c r="B37" s="53"/>
      <c r="C37" s="53"/>
      <c r="D37" s="588"/>
      <c r="E37" s="588"/>
      <c r="F37" s="588"/>
      <c r="G37" s="588"/>
      <c r="H37" s="588"/>
      <c r="I37" s="588"/>
      <c r="J37" s="588"/>
      <c r="K37" s="588"/>
      <c r="L37" s="588"/>
      <c r="M37" s="585"/>
      <c r="N37" s="585"/>
      <c r="O37" s="585"/>
      <c r="P37" s="189"/>
      <c r="Q37" s="53"/>
      <c r="R37" s="53"/>
      <c r="S37" s="53"/>
      <c r="T37" s="53"/>
      <c r="U37" s="53"/>
      <c r="V37" s="53"/>
      <c r="W37" s="53"/>
      <c r="X37" s="53"/>
      <c r="Y37" s="53"/>
      <c r="Z37" s="53"/>
      <c r="AA37" s="53"/>
      <c r="AB37" s="53"/>
      <c r="AC37" s="53"/>
      <c r="AD37" s="53"/>
      <c r="AE37" s="53"/>
      <c r="AF37" s="53"/>
      <c r="AG37" s="53"/>
      <c r="AH37" s="77"/>
      <c r="AI37" s="51"/>
      <c r="AJ37" s="51"/>
      <c r="AK37" s="51"/>
    </row>
    <row r="38" spans="1:37" ht="21">
      <c r="A38" s="79"/>
      <c r="B38" s="53"/>
      <c r="C38" s="53"/>
      <c r="D38" s="179"/>
      <c r="E38" s="179"/>
      <c r="F38" s="179"/>
      <c r="G38" s="179"/>
      <c r="H38" s="179"/>
      <c r="I38" s="179"/>
      <c r="J38" s="179"/>
      <c r="K38" s="179"/>
      <c r="L38" s="179"/>
      <c r="M38" s="179"/>
      <c r="N38" s="179"/>
      <c r="O38" s="179"/>
      <c r="P38" s="53"/>
      <c r="Q38" s="53"/>
      <c r="R38" s="53"/>
      <c r="S38" s="53"/>
      <c r="T38" s="53"/>
      <c r="U38" s="53"/>
      <c r="V38" s="53"/>
      <c r="W38" s="53"/>
      <c r="X38" s="53"/>
      <c r="Y38" s="53"/>
      <c r="Z38" s="53"/>
      <c r="AA38" s="53"/>
      <c r="AB38" s="53"/>
      <c r="AC38" s="53"/>
      <c r="AD38" s="53"/>
      <c r="AE38" s="53"/>
      <c r="AF38" s="53"/>
      <c r="AG38" s="53"/>
      <c r="AH38" s="77"/>
      <c r="AI38" s="51"/>
      <c r="AJ38" s="51"/>
      <c r="AK38" s="51"/>
    </row>
    <row r="39" spans="1:37" ht="34.5" customHeight="1">
      <c r="A39" s="79"/>
      <c r="B39" s="53"/>
      <c r="C39" s="53"/>
      <c r="D39" s="588"/>
      <c r="E39" s="588"/>
      <c r="F39" s="588"/>
      <c r="G39" s="588"/>
      <c r="H39" s="588"/>
      <c r="I39" s="588"/>
      <c r="J39" s="588"/>
      <c r="K39" s="588"/>
      <c r="L39" s="588"/>
      <c r="M39" s="19"/>
      <c r="N39" s="19"/>
      <c r="O39" s="19"/>
      <c r="P39" s="74"/>
      <c r="Q39" s="19"/>
      <c r="R39" s="19"/>
      <c r="S39" s="19"/>
      <c r="T39" s="53"/>
      <c r="U39" s="53"/>
      <c r="V39" s="53"/>
      <c r="W39" s="53"/>
      <c r="X39" s="53"/>
      <c r="Y39" s="53"/>
      <c r="Z39" s="53"/>
      <c r="AA39" s="53"/>
      <c r="AB39" s="53"/>
      <c r="AC39" s="53"/>
      <c r="AD39" s="53"/>
      <c r="AE39" s="53"/>
      <c r="AF39" s="53"/>
      <c r="AG39" s="53"/>
      <c r="AH39" s="77"/>
      <c r="AI39" s="51"/>
      <c r="AJ39" s="51" t="s">
        <v>579</v>
      </c>
      <c r="AK39" s="353"/>
    </row>
    <row r="40" spans="1:38" ht="36.75" thickBot="1">
      <c r="A40" s="79"/>
      <c r="B40" s="53"/>
      <c r="C40" s="348" t="s">
        <v>558</v>
      </c>
      <c r="D40" s="348"/>
      <c r="E40" s="348"/>
      <c r="F40" s="348"/>
      <c r="G40" s="348"/>
      <c r="H40" s="348"/>
      <c r="I40" s="348"/>
      <c r="J40" s="285"/>
      <c r="K40" s="285"/>
      <c r="L40" s="285"/>
      <c r="M40" s="285"/>
      <c r="N40" s="285"/>
      <c r="O40" s="285"/>
      <c r="P40" s="285"/>
      <c r="Q40" s="285"/>
      <c r="R40" s="285"/>
      <c r="S40" s="285"/>
      <c r="T40" s="285"/>
      <c r="U40" s="285"/>
      <c r="V40" s="285"/>
      <c r="W40" s="285"/>
      <c r="X40" s="285"/>
      <c r="Y40" s="285"/>
      <c r="Z40" s="285"/>
      <c r="AA40" s="285"/>
      <c r="AB40" s="285"/>
      <c r="AC40" s="285"/>
      <c r="AD40" s="52"/>
      <c r="AE40" s="53"/>
      <c r="AF40" s="53"/>
      <c r="AG40" s="53"/>
      <c r="AH40" s="77"/>
      <c r="AI40" s="51"/>
      <c r="AJ40" s="51"/>
      <c r="AK40" s="51"/>
      <c r="AL40" s="51"/>
    </row>
    <row r="41" spans="1:38" ht="13.5" hidden="1" thickBot="1">
      <c r="A41" s="79"/>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77"/>
      <c r="AI41" s="51"/>
      <c r="AJ41" s="51"/>
      <c r="AK41" s="51"/>
      <c r="AL41" s="51"/>
    </row>
    <row r="42" spans="1:38" ht="13.5" hidden="1" thickBot="1">
      <c r="A42" s="79"/>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77"/>
      <c r="AI42" s="51"/>
      <c r="AJ42" s="51"/>
      <c r="AK42" s="51"/>
      <c r="AL42" s="51"/>
    </row>
    <row r="43" spans="1:38" ht="12" customHeight="1" hidden="1" thickTop="1">
      <c r="A43" s="79"/>
      <c r="B43" s="53"/>
      <c r="C43" s="53"/>
      <c r="D43" s="581" t="s">
        <v>328</v>
      </c>
      <c r="E43" s="582"/>
      <c r="F43" s="75"/>
      <c r="G43" s="581" t="s">
        <v>329</v>
      </c>
      <c r="H43" s="582"/>
      <c r="I43" s="75"/>
      <c r="J43" s="75"/>
      <c r="K43" s="75"/>
      <c r="L43" s="573" t="s">
        <v>330</v>
      </c>
      <c r="M43" s="574"/>
      <c r="N43" s="75"/>
      <c r="O43" s="75"/>
      <c r="P43" s="577" t="s">
        <v>331</v>
      </c>
      <c r="Q43" s="578"/>
      <c r="R43" s="53"/>
      <c r="S43" s="53"/>
      <c r="T43" s="53"/>
      <c r="U43" s="53"/>
      <c r="V43" s="53"/>
      <c r="W43" s="53"/>
      <c r="X43" s="53"/>
      <c r="Y43" s="53"/>
      <c r="Z43" s="53"/>
      <c r="AA43" s="53"/>
      <c r="AB43" s="53"/>
      <c r="AC43" s="53"/>
      <c r="AD43" s="53"/>
      <c r="AE43" s="53"/>
      <c r="AF43" s="53"/>
      <c r="AG43" s="53"/>
      <c r="AH43" s="77"/>
      <c r="AI43" s="51"/>
      <c r="AJ43" s="51"/>
      <c r="AK43" s="51"/>
      <c r="AL43" s="51"/>
    </row>
    <row r="44" spans="1:38" ht="12" customHeight="1" hidden="1" thickBot="1">
      <c r="A44" s="79"/>
      <c r="B44" s="53"/>
      <c r="C44" s="53"/>
      <c r="D44" s="583"/>
      <c r="E44" s="584"/>
      <c r="F44" s="75"/>
      <c r="G44" s="583"/>
      <c r="H44" s="584"/>
      <c r="I44" s="75"/>
      <c r="J44" s="75"/>
      <c r="K44" s="75"/>
      <c r="L44" s="575"/>
      <c r="M44" s="576"/>
      <c r="N44" s="75"/>
      <c r="O44" s="75"/>
      <c r="P44" s="579"/>
      <c r="Q44" s="580"/>
      <c r="R44" s="53"/>
      <c r="S44" s="53"/>
      <c r="T44" s="53"/>
      <c r="U44" s="53"/>
      <c r="V44" s="53"/>
      <c r="W44" s="53"/>
      <c r="X44" s="53"/>
      <c r="Y44" s="53"/>
      <c r="Z44" s="53"/>
      <c r="AA44" s="53"/>
      <c r="AB44" s="53"/>
      <c r="AC44" s="53"/>
      <c r="AD44" s="53"/>
      <c r="AE44" s="53"/>
      <c r="AF44" s="53"/>
      <c r="AG44" s="53"/>
      <c r="AH44" s="77"/>
      <c r="AI44" s="51"/>
      <c r="AJ44" s="51"/>
      <c r="AK44" s="51"/>
      <c r="AL44" s="51"/>
    </row>
    <row r="45" spans="1:38" ht="13.5" hidden="1" thickBot="1">
      <c r="A45" s="79"/>
      <c r="B45" s="53"/>
      <c r="C45" s="53"/>
      <c r="D45" s="56"/>
      <c r="E45" s="53"/>
      <c r="F45" s="53"/>
      <c r="G45" s="56"/>
      <c r="H45" s="53"/>
      <c r="I45" s="53"/>
      <c r="J45" s="53"/>
      <c r="K45" s="53"/>
      <c r="L45" s="57"/>
      <c r="M45" s="53"/>
      <c r="N45" s="53"/>
      <c r="O45" s="53"/>
      <c r="P45" s="58"/>
      <c r="Q45" s="53"/>
      <c r="R45" s="53"/>
      <c r="S45" s="53"/>
      <c r="T45" s="53"/>
      <c r="U45" s="53"/>
      <c r="V45" s="53"/>
      <c r="W45" s="53"/>
      <c r="X45" s="53"/>
      <c r="Y45" s="53"/>
      <c r="Z45" s="53"/>
      <c r="AA45" s="53"/>
      <c r="AB45" s="53"/>
      <c r="AC45" s="53"/>
      <c r="AD45" s="53"/>
      <c r="AE45" s="53"/>
      <c r="AF45" s="53"/>
      <c r="AG45" s="53"/>
      <c r="AH45" s="77"/>
      <c r="AI45" s="51"/>
      <c r="AJ45" s="51"/>
      <c r="AK45" s="51"/>
      <c r="AL45" s="51"/>
    </row>
    <row r="46" spans="1:38" ht="13.5" hidden="1" thickBot="1">
      <c r="A46" s="79"/>
      <c r="B46" s="204"/>
      <c r="C46" s="204"/>
      <c r="D46" s="59"/>
      <c r="E46" s="569" t="s">
        <v>332</v>
      </c>
      <c r="F46" s="569"/>
      <c r="G46" s="570"/>
      <c r="H46" s="569" t="s">
        <v>333</v>
      </c>
      <c r="I46" s="569"/>
      <c r="J46" s="569"/>
      <c r="K46" s="569"/>
      <c r="L46" s="571"/>
      <c r="M46" s="569" t="s">
        <v>334</v>
      </c>
      <c r="N46" s="569"/>
      <c r="O46" s="569"/>
      <c r="P46" s="572"/>
      <c r="Q46" s="569" t="s">
        <v>335</v>
      </c>
      <c r="R46" s="569"/>
      <c r="S46" s="569"/>
      <c r="T46" s="569"/>
      <c r="U46" s="569"/>
      <c r="V46" s="569"/>
      <c r="W46" s="569"/>
      <c r="X46" s="569"/>
      <c r="Y46" s="569"/>
      <c r="Z46" s="569"/>
      <c r="AA46" s="569"/>
      <c r="AB46" s="569"/>
      <c r="AC46" s="569"/>
      <c r="AD46" s="569"/>
      <c r="AE46" s="240"/>
      <c r="AF46" s="240"/>
      <c r="AG46" s="53"/>
      <c r="AH46" s="77"/>
      <c r="AI46" s="51"/>
      <c r="AJ46" s="51"/>
      <c r="AK46" s="51"/>
      <c r="AL46" s="51"/>
    </row>
    <row r="47" spans="1:38" ht="48" customHeight="1" hidden="1" thickBot="1" thickTop="1">
      <c r="A47" s="79"/>
      <c r="B47" s="53"/>
      <c r="C47" s="53"/>
      <c r="D47" s="60"/>
      <c r="E47" s="61">
        <f aca="true" t="shared" si="1" ref="E47:V47">IF($U$55&gt;E48,1,0)</f>
        <v>1</v>
      </c>
      <c r="F47" s="62">
        <f t="shared" si="1"/>
        <v>1</v>
      </c>
      <c r="G47" s="63">
        <f t="shared" si="1"/>
        <v>1</v>
      </c>
      <c r="H47" s="62">
        <f t="shared" si="1"/>
        <v>1</v>
      </c>
      <c r="I47" s="62">
        <f t="shared" si="1"/>
        <v>1</v>
      </c>
      <c r="J47" s="62">
        <f t="shared" si="1"/>
        <v>0</v>
      </c>
      <c r="K47" s="62">
        <f t="shared" si="1"/>
        <v>0</v>
      </c>
      <c r="L47" s="64">
        <f t="shared" si="1"/>
        <v>0</v>
      </c>
      <c r="M47" s="62">
        <f t="shared" si="1"/>
        <v>0</v>
      </c>
      <c r="N47" s="62">
        <f t="shared" si="1"/>
        <v>0</v>
      </c>
      <c r="O47" s="62">
        <f t="shared" si="1"/>
        <v>0</v>
      </c>
      <c r="P47" s="65">
        <f t="shared" si="1"/>
        <v>0</v>
      </c>
      <c r="Q47" s="62">
        <f t="shared" si="1"/>
        <v>0</v>
      </c>
      <c r="R47" s="62">
        <f t="shared" si="1"/>
        <v>0</v>
      </c>
      <c r="S47" s="62">
        <f t="shared" si="1"/>
        <v>0</v>
      </c>
      <c r="T47" s="62">
        <f t="shared" si="1"/>
        <v>0</v>
      </c>
      <c r="U47" s="62">
        <f t="shared" si="1"/>
        <v>0</v>
      </c>
      <c r="V47" s="62">
        <f t="shared" si="1"/>
        <v>0</v>
      </c>
      <c r="W47" s="62"/>
      <c r="X47" s="62">
        <f>IF($U$55&gt;X48,1,0)</f>
        <v>0</v>
      </c>
      <c r="Y47" s="62">
        <f>IF($U$55&gt;Y48,1,0)</f>
        <v>0</v>
      </c>
      <c r="Z47" s="62">
        <f>IF($U$55&gt;Z48,1,0)</f>
        <v>0</v>
      </c>
      <c r="AA47" s="62">
        <f>IF($U$55&gt;AA48,1,0)</f>
        <v>0</v>
      </c>
      <c r="AB47" s="62">
        <f>IF($U$55&gt;AB48,1,0)</f>
        <v>0</v>
      </c>
      <c r="AC47" s="62"/>
      <c r="AD47" s="66">
        <f>IF($U$55&gt;AD48,1,0)</f>
        <v>0</v>
      </c>
      <c r="AE47" s="19"/>
      <c r="AF47" s="19"/>
      <c r="AG47" s="53"/>
      <c r="AH47" s="77"/>
      <c r="AI47" s="51"/>
      <c r="AJ47" s="51"/>
      <c r="AK47" s="51"/>
      <c r="AL47" s="51"/>
    </row>
    <row r="48" spans="1:38" ht="13.5" hidden="1" thickBot="1">
      <c r="A48" s="79"/>
      <c r="B48" s="73" t="s">
        <v>336</v>
      </c>
      <c r="C48" s="73"/>
      <c r="D48" s="67">
        <v>0</v>
      </c>
      <c r="E48" s="67">
        <v>0</v>
      </c>
      <c r="F48" s="67">
        <v>0.0499</v>
      </c>
      <c r="G48" s="67">
        <v>0.0999</v>
      </c>
      <c r="H48" s="67">
        <v>0.1999</v>
      </c>
      <c r="I48" s="67">
        <v>0.2999</v>
      </c>
      <c r="J48" s="67">
        <v>0.3999</v>
      </c>
      <c r="K48" s="67">
        <v>0.4999</v>
      </c>
      <c r="L48" s="67">
        <v>0.5999</v>
      </c>
      <c r="M48" s="67">
        <v>0.6999</v>
      </c>
      <c r="N48" s="67">
        <v>0.7999</v>
      </c>
      <c r="O48" s="67">
        <v>0.8999</v>
      </c>
      <c r="P48" s="67">
        <v>0.9999</v>
      </c>
      <c r="Q48" s="67">
        <v>1.09988181818182</v>
      </c>
      <c r="R48" s="67">
        <v>1.19987727272727</v>
      </c>
      <c r="S48" s="67">
        <v>1.29987272727272</v>
      </c>
      <c r="T48" s="67">
        <v>1.39986818181817</v>
      </c>
      <c r="U48" s="67">
        <v>1.49986363636362</v>
      </c>
      <c r="V48" s="67">
        <v>1.59985909090907</v>
      </c>
      <c r="W48" s="67"/>
      <c r="X48" s="67">
        <v>1.69985454545452</v>
      </c>
      <c r="Y48" s="67">
        <v>1.79984999999997</v>
      </c>
      <c r="Z48" s="67">
        <v>1.89984545454542</v>
      </c>
      <c r="AA48" s="67">
        <v>1.99984090909087</v>
      </c>
      <c r="AB48" s="67">
        <v>2.09983636363632</v>
      </c>
      <c r="AC48" s="67"/>
      <c r="AD48" s="67">
        <v>2.09983636363632</v>
      </c>
      <c r="AE48" s="67"/>
      <c r="AF48" s="67"/>
      <c r="AG48" s="53"/>
      <c r="AH48" s="77"/>
      <c r="AI48" s="51"/>
      <c r="AJ48" s="51"/>
      <c r="AK48" s="51"/>
      <c r="AL48" s="51"/>
    </row>
    <row r="49" spans="1:38" ht="13.5" hidden="1" thickBot="1">
      <c r="A49" s="79"/>
      <c r="B49" s="73" t="s">
        <v>336</v>
      </c>
      <c r="C49" s="73"/>
      <c r="D49" s="67">
        <f>D47-E47</f>
        <v>-1</v>
      </c>
      <c r="E49" s="67">
        <f>E47-F47</f>
        <v>0</v>
      </c>
      <c r="F49" s="67">
        <f aca="true" t="shared" si="2" ref="F49:Q49">F47-G47</f>
        <v>0</v>
      </c>
      <c r="G49" s="67">
        <f t="shared" si="2"/>
        <v>0</v>
      </c>
      <c r="H49" s="67">
        <f t="shared" si="2"/>
        <v>0</v>
      </c>
      <c r="I49" s="67">
        <f t="shared" si="2"/>
        <v>1</v>
      </c>
      <c r="J49" s="67">
        <f t="shared" si="2"/>
        <v>0</v>
      </c>
      <c r="K49" s="67">
        <f t="shared" si="2"/>
        <v>0</v>
      </c>
      <c r="L49" s="67">
        <f t="shared" si="2"/>
        <v>0</v>
      </c>
      <c r="M49" s="67">
        <f t="shared" si="2"/>
        <v>0</v>
      </c>
      <c r="N49" s="67">
        <f t="shared" si="2"/>
        <v>0</v>
      </c>
      <c r="O49" s="67">
        <f t="shared" si="2"/>
        <v>0</v>
      </c>
      <c r="P49" s="67">
        <f t="shared" si="2"/>
        <v>0</v>
      </c>
      <c r="Q49" s="67">
        <f t="shared" si="2"/>
        <v>0</v>
      </c>
      <c r="R49" s="67">
        <f>R47-Z47</f>
        <v>0</v>
      </c>
      <c r="S49" s="67">
        <f>S47-T47</f>
        <v>0</v>
      </c>
      <c r="T49" s="67">
        <f>T47-AB47</f>
        <v>0</v>
      </c>
      <c r="U49" s="67">
        <f>U47-V47</f>
        <v>0</v>
      </c>
      <c r="V49" s="67">
        <f>V47-AG47</f>
        <v>0</v>
      </c>
      <c r="W49" s="67"/>
      <c r="X49" s="67">
        <f>X47-Y47</f>
        <v>0</v>
      </c>
      <c r="Y49" s="67">
        <f>Y47-AI47</f>
        <v>0</v>
      </c>
      <c r="Z49" s="67">
        <f>Z47-AA47</f>
        <v>0</v>
      </c>
      <c r="AA49" s="67">
        <f>AA47-AK47</f>
        <v>0</v>
      </c>
      <c r="AB49" s="67">
        <f>AB47-AD47</f>
        <v>0</v>
      </c>
      <c r="AC49" s="67"/>
      <c r="AD49" s="67">
        <f>AD47-AG47</f>
        <v>0</v>
      </c>
      <c r="AE49" s="67"/>
      <c r="AF49" s="67"/>
      <c r="AG49" s="53"/>
      <c r="AH49" s="77"/>
      <c r="AI49" s="51"/>
      <c r="AJ49" s="51"/>
      <c r="AK49" s="51"/>
      <c r="AL49" s="51"/>
    </row>
    <row r="50" spans="1:38" ht="13.5" hidden="1" thickBot="1">
      <c r="A50" s="79"/>
      <c r="B50" s="73"/>
      <c r="C50" s="73"/>
      <c r="D50" s="68">
        <f>IF(B49=1,#REF!,0)</f>
        <v>0</v>
      </c>
      <c r="E50" s="69"/>
      <c r="F50" s="69"/>
      <c r="G50" s="70"/>
      <c r="H50" s="69"/>
      <c r="I50" s="76"/>
      <c r="J50" s="69"/>
      <c r="K50" s="69"/>
      <c r="L50" s="71"/>
      <c r="M50" s="69"/>
      <c r="N50" s="69"/>
      <c r="O50" s="69"/>
      <c r="P50" s="72"/>
      <c r="Q50" s="69"/>
      <c r="R50" s="69"/>
      <c r="S50" s="69"/>
      <c r="T50" s="69"/>
      <c r="U50" s="69"/>
      <c r="V50" s="69"/>
      <c r="W50" s="69"/>
      <c r="X50" s="69"/>
      <c r="Y50" s="69"/>
      <c r="Z50" s="69"/>
      <c r="AA50" s="69"/>
      <c r="AB50" s="69"/>
      <c r="AC50" s="69"/>
      <c r="AD50" s="69"/>
      <c r="AE50" s="69"/>
      <c r="AF50" s="69"/>
      <c r="AG50" s="53"/>
      <c r="AH50" s="77"/>
      <c r="AI50" s="51"/>
      <c r="AJ50" s="51"/>
      <c r="AK50" s="51"/>
      <c r="AL50" s="51"/>
    </row>
    <row r="51" spans="1:38" ht="9.75" customHeight="1" hidden="1" thickTop="1">
      <c r="A51" s="79"/>
      <c r="B51" s="53"/>
      <c r="C51" s="53"/>
      <c r="D51" s="581" t="s">
        <v>337</v>
      </c>
      <c r="E51" s="582"/>
      <c r="F51" s="75"/>
      <c r="G51" s="581" t="s">
        <v>338</v>
      </c>
      <c r="H51" s="582"/>
      <c r="I51" s="75"/>
      <c r="J51" s="75"/>
      <c r="K51" s="75"/>
      <c r="L51" s="573" t="s">
        <v>339</v>
      </c>
      <c r="M51" s="574"/>
      <c r="N51" s="75"/>
      <c r="O51" s="75"/>
      <c r="P51" s="577" t="s">
        <v>340</v>
      </c>
      <c r="Q51" s="578"/>
      <c r="R51" s="53"/>
      <c r="S51" s="53"/>
      <c r="T51" s="53"/>
      <c r="U51" s="53"/>
      <c r="V51" s="53"/>
      <c r="W51" s="53"/>
      <c r="X51" s="53"/>
      <c r="Y51" s="53"/>
      <c r="Z51" s="53"/>
      <c r="AA51" s="53"/>
      <c r="AB51" s="53"/>
      <c r="AC51" s="53"/>
      <c r="AD51" s="53"/>
      <c r="AE51" s="53"/>
      <c r="AF51" s="53"/>
      <c r="AG51" s="53"/>
      <c r="AH51" s="77"/>
      <c r="AI51" s="51"/>
      <c r="AJ51" s="51"/>
      <c r="AK51" s="51"/>
      <c r="AL51" s="51"/>
    </row>
    <row r="52" spans="1:38" ht="11.25" customHeight="1" hidden="1" thickBot="1">
      <c r="A52" s="79"/>
      <c r="B52" s="53"/>
      <c r="C52" s="53"/>
      <c r="D52" s="583"/>
      <c r="E52" s="584"/>
      <c r="F52" s="75"/>
      <c r="G52" s="583"/>
      <c r="H52" s="584"/>
      <c r="I52" s="75"/>
      <c r="J52" s="75"/>
      <c r="K52" s="75"/>
      <c r="L52" s="575"/>
      <c r="M52" s="576"/>
      <c r="N52" s="75"/>
      <c r="O52" s="75"/>
      <c r="P52" s="579"/>
      <c r="Q52" s="580"/>
      <c r="R52" s="53"/>
      <c r="S52" s="53"/>
      <c r="T52" s="53"/>
      <c r="U52" s="53"/>
      <c r="V52" s="53"/>
      <c r="W52" s="53"/>
      <c r="X52" s="53"/>
      <c r="Y52" s="53"/>
      <c r="Z52" s="53"/>
      <c r="AA52" s="53"/>
      <c r="AB52" s="53"/>
      <c r="AC52" s="53"/>
      <c r="AD52" s="53"/>
      <c r="AE52" s="53"/>
      <c r="AF52" s="53"/>
      <c r="AG52" s="53"/>
      <c r="AH52" s="77"/>
      <c r="AI52" s="51"/>
      <c r="AJ52" s="51"/>
      <c r="AK52" s="51"/>
      <c r="AL52" s="51"/>
    </row>
    <row r="53" spans="1:38" ht="13.5" hidden="1" thickBot="1">
      <c r="A53" s="79"/>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77"/>
      <c r="AI53" s="51"/>
      <c r="AJ53" s="51"/>
      <c r="AK53" s="51"/>
      <c r="AL53" s="51"/>
    </row>
    <row r="54" spans="1:38" ht="13.5" hidden="1" thickBot="1">
      <c r="A54" s="79"/>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2"/>
      <c r="AE54" s="53"/>
      <c r="AF54" s="53"/>
      <c r="AG54" s="53"/>
      <c r="AH54" s="77"/>
      <c r="AI54" s="51"/>
      <c r="AJ54" s="51"/>
      <c r="AK54" s="51"/>
      <c r="AL54" s="51"/>
    </row>
    <row r="55" spans="1:38" ht="33" customHeight="1">
      <c r="A55" s="79"/>
      <c r="B55" s="53"/>
      <c r="C55" s="286"/>
      <c r="D55" s="286"/>
      <c r="E55" s="286"/>
      <c r="F55" s="286"/>
      <c r="G55" s="286"/>
      <c r="H55" s="286"/>
      <c r="I55" s="286"/>
      <c r="J55" s="286"/>
      <c r="K55" s="286"/>
      <c r="L55" s="286"/>
      <c r="M55" s="286"/>
      <c r="N55" s="286"/>
      <c r="O55" s="286"/>
      <c r="P55" s="286"/>
      <c r="Q55" s="286"/>
      <c r="R55" s="286"/>
      <c r="S55" s="286"/>
      <c r="T55" s="286"/>
      <c r="U55" s="651">
        <f>K65</f>
        <v>0.38</v>
      </c>
      <c r="V55" s="651"/>
      <c r="W55" s="651"/>
      <c r="X55" s="286"/>
      <c r="Y55" s="286"/>
      <c r="Z55" s="286"/>
      <c r="AA55" s="649"/>
      <c r="AB55" s="286"/>
      <c r="AC55" s="286"/>
      <c r="AD55" s="54"/>
      <c r="AE55" s="53"/>
      <c r="AF55" s="53"/>
      <c r="AG55" s="53"/>
      <c r="AH55" s="77"/>
      <c r="AI55" s="51"/>
      <c r="AJ55" s="51"/>
      <c r="AK55" s="51"/>
      <c r="AL55" s="51"/>
    </row>
    <row r="56" spans="1:38" ht="4.5" customHeight="1" thickBot="1">
      <c r="A56" s="79"/>
      <c r="B56" s="53"/>
      <c r="C56" s="53"/>
      <c r="D56" s="53"/>
      <c r="E56" s="53"/>
      <c r="F56" s="53"/>
      <c r="G56" s="53"/>
      <c r="H56" s="53"/>
      <c r="I56" s="53"/>
      <c r="J56" s="53"/>
      <c r="K56" s="53"/>
      <c r="L56" s="53"/>
      <c r="M56" s="53"/>
      <c r="N56" s="53"/>
      <c r="O56" s="53"/>
      <c r="P56" s="53"/>
      <c r="Q56" s="53"/>
      <c r="R56" s="53"/>
      <c r="S56" s="53"/>
      <c r="T56" s="53"/>
      <c r="U56" s="659"/>
      <c r="V56" s="660"/>
      <c r="W56" s="660"/>
      <c r="X56" s="53"/>
      <c r="Y56" s="53"/>
      <c r="Z56" s="53"/>
      <c r="AA56" s="650"/>
      <c r="AB56" s="53"/>
      <c r="AC56" s="53"/>
      <c r="AD56" s="53">
        <v>-72</v>
      </c>
      <c r="AE56" s="53"/>
      <c r="AF56" s="53"/>
      <c r="AG56" s="53"/>
      <c r="AH56" s="77"/>
      <c r="AI56" s="51"/>
      <c r="AJ56" s="51"/>
      <c r="AK56" s="51"/>
      <c r="AL56" s="51"/>
    </row>
    <row r="57" spans="1:38" ht="2.25" customHeight="1">
      <c r="A57" s="79"/>
      <c r="B57" s="53"/>
      <c r="C57" s="53"/>
      <c r="D57" s="53"/>
      <c r="E57" s="53"/>
      <c r="F57" s="53"/>
      <c r="G57" s="53"/>
      <c r="H57" s="53"/>
      <c r="I57" s="53"/>
      <c r="J57" s="53"/>
      <c r="K57" s="53"/>
      <c r="L57" s="53"/>
      <c r="M57" s="53"/>
      <c r="N57" s="53"/>
      <c r="O57" s="53"/>
      <c r="P57" s="53"/>
      <c r="Q57" s="53"/>
      <c r="R57" s="205"/>
      <c r="S57" s="53"/>
      <c r="T57" s="53"/>
      <c r="U57" s="658"/>
      <c r="V57" s="207">
        <f aca="true" t="shared" si="3" ref="V57:V88">IF($AJ$30="Yes",AE57,IF($U$55*100&gt;AD57,1,0))</f>
        <v>1</v>
      </c>
      <c r="W57" s="626"/>
      <c r="X57" s="53"/>
      <c r="Y57" s="53"/>
      <c r="Z57" s="53"/>
      <c r="AA57" s="650"/>
      <c r="AB57" s="648"/>
      <c r="AC57" s="243"/>
      <c r="AD57" s="225">
        <v>-71</v>
      </c>
      <c r="AE57" s="232">
        <v>1</v>
      </c>
      <c r="AF57" s="225"/>
      <c r="AG57" s="53"/>
      <c r="AH57" s="77"/>
      <c r="AI57" s="51"/>
      <c r="AJ57" s="51"/>
      <c r="AK57" s="51"/>
      <c r="AL57" s="51"/>
    </row>
    <row r="58" spans="1:38" ht="2.25" customHeight="1">
      <c r="A58" s="79"/>
      <c r="B58" s="53"/>
      <c r="C58" s="53"/>
      <c r="D58" s="53"/>
      <c r="E58" s="53"/>
      <c r="F58" s="53"/>
      <c r="G58" s="53"/>
      <c r="H58" s="53"/>
      <c r="I58" s="53"/>
      <c r="J58" s="53"/>
      <c r="K58" s="53"/>
      <c r="L58" s="53"/>
      <c r="M58" s="53"/>
      <c r="N58" s="53"/>
      <c r="O58" s="53"/>
      <c r="P58" s="53"/>
      <c r="Q58" s="53"/>
      <c r="R58" s="205"/>
      <c r="S58" s="53"/>
      <c r="T58" s="53"/>
      <c r="U58" s="626"/>
      <c r="V58" s="207">
        <f t="shared" si="3"/>
        <v>1</v>
      </c>
      <c r="W58" s="626"/>
      <c r="X58" s="53"/>
      <c r="Y58" s="53"/>
      <c r="Z58" s="53"/>
      <c r="AA58" s="650"/>
      <c r="AB58" s="648"/>
      <c r="AC58" s="243"/>
      <c r="AD58" s="226">
        <v>-70</v>
      </c>
      <c r="AE58" s="232">
        <v>1</v>
      </c>
      <c r="AF58" s="225"/>
      <c r="AG58" s="53"/>
      <c r="AH58" s="77"/>
      <c r="AI58" s="51"/>
      <c r="AJ58" s="51"/>
      <c r="AK58" s="51"/>
      <c r="AL58" s="51"/>
    </row>
    <row r="59" spans="1:38" ht="2.25" customHeight="1">
      <c r="A59" s="79"/>
      <c r="B59" s="53"/>
      <c r="C59" s="53"/>
      <c r="D59" s="53"/>
      <c r="E59" s="53"/>
      <c r="F59" s="53"/>
      <c r="G59" s="53"/>
      <c r="H59" s="53"/>
      <c r="I59" s="53"/>
      <c r="J59" s="53"/>
      <c r="K59" s="53"/>
      <c r="L59" s="53"/>
      <c r="M59" s="53"/>
      <c r="N59" s="53"/>
      <c r="O59" s="53"/>
      <c r="P59" s="53"/>
      <c r="Q59" s="53"/>
      <c r="R59" s="205"/>
      <c r="S59" s="19"/>
      <c r="T59" s="19"/>
      <c r="U59" s="626"/>
      <c r="V59" s="207">
        <f t="shared" si="3"/>
        <v>1</v>
      </c>
      <c r="W59" s="626"/>
      <c r="X59" s="19"/>
      <c r="Y59" s="19"/>
      <c r="Z59" s="19"/>
      <c r="AA59" s="650"/>
      <c r="AB59" s="648"/>
      <c r="AC59" s="243"/>
      <c r="AD59" s="225">
        <v>-69</v>
      </c>
      <c r="AE59" s="232">
        <v>1</v>
      </c>
      <c r="AF59" s="225"/>
      <c r="AG59" s="53"/>
      <c r="AH59" s="77"/>
      <c r="AI59" s="51"/>
      <c r="AJ59" s="51"/>
      <c r="AK59" s="51"/>
      <c r="AL59" s="51"/>
    </row>
    <row r="60" spans="1:38" ht="2.25" customHeight="1">
      <c r="A60" s="79"/>
      <c r="B60" s="53"/>
      <c r="C60" s="53"/>
      <c r="D60" s="53"/>
      <c r="E60" s="53"/>
      <c r="F60" s="53"/>
      <c r="G60" s="53"/>
      <c r="H60" s="53"/>
      <c r="I60" s="53"/>
      <c r="J60" s="53"/>
      <c r="K60" s="53"/>
      <c r="L60" s="53"/>
      <c r="M60" s="53"/>
      <c r="N60" s="53"/>
      <c r="O60" s="53"/>
      <c r="P60" s="53"/>
      <c r="Q60" s="53"/>
      <c r="R60" s="205"/>
      <c r="S60" s="19"/>
      <c r="T60" s="19"/>
      <c r="U60" s="626"/>
      <c r="V60" s="207">
        <f t="shared" si="3"/>
        <v>1</v>
      </c>
      <c r="W60" s="626"/>
      <c r="X60" s="19"/>
      <c r="Y60" s="19"/>
      <c r="Z60" s="19"/>
      <c r="AA60" s="650"/>
      <c r="AB60" s="648"/>
      <c r="AC60" s="243"/>
      <c r="AD60" s="225">
        <v>-68</v>
      </c>
      <c r="AE60" s="232">
        <v>1</v>
      </c>
      <c r="AF60" s="225"/>
      <c r="AG60" s="53"/>
      <c r="AH60" s="77"/>
      <c r="AI60" s="51"/>
      <c r="AJ60" s="51"/>
      <c r="AK60" s="51"/>
      <c r="AL60" s="51"/>
    </row>
    <row r="61" spans="1:38" ht="2.25" customHeight="1">
      <c r="A61" s="79"/>
      <c r="B61" s="53"/>
      <c r="C61" s="53"/>
      <c r="D61" s="53"/>
      <c r="E61" s="53"/>
      <c r="F61" s="53"/>
      <c r="G61" s="53"/>
      <c r="H61" s="53"/>
      <c r="I61" s="53"/>
      <c r="J61" s="53"/>
      <c r="K61" s="53"/>
      <c r="L61" s="53"/>
      <c r="M61" s="53"/>
      <c r="N61" s="53"/>
      <c r="O61" s="53"/>
      <c r="P61" s="53"/>
      <c r="Q61" s="53"/>
      <c r="R61" s="205"/>
      <c r="S61" s="19"/>
      <c r="T61" s="19"/>
      <c r="U61" s="626"/>
      <c r="V61" s="207">
        <f t="shared" si="3"/>
        <v>1</v>
      </c>
      <c r="W61" s="626"/>
      <c r="X61" s="19"/>
      <c r="Y61" s="19"/>
      <c r="Z61" s="19"/>
      <c r="AA61" s="650"/>
      <c r="AB61" s="648"/>
      <c r="AC61" s="243"/>
      <c r="AD61" s="225">
        <v>-67</v>
      </c>
      <c r="AE61" s="232">
        <v>1</v>
      </c>
      <c r="AF61" s="225"/>
      <c r="AG61" s="53"/>
      <c r="AH61" s="77"/>
      <c r="AI61" s="51"/>
      <c r="AJ61" s="51"/>
      <c r="AK61" s="51"/>
      <c r="AL61" s="51"/>
    </row>
    <row r="62" spans="1:38" ht="2.25" customHeight="1">
      <c r="A62" s="79"/>
      <c r="B62" s="53"/>
      <c r="C62" s="53"/>
      <c r="D62" s="53"/>
      <c r="E62" s="53"/>
      <c r="F62" s="53"/>
      <c r="G62" s="53"/>
      <c r="H62" s="53"/>
      <c r="I62" s="53"/>
      <c r="J62" s="53"/>
      <c r="K62" s="53"/>
      <c r="L62" s="53"/>
      <c r="M62" s="53"/>
      <c r="N62" s="53"/>
      <c r="O62" s="53"/>
      <c r="P62" s="53"/>
      <c r="Q62" s="53"/>
      <c r="R62" s="205"/>
      <c r="S62" s="19"/>
      <c r="T62" s="19"/>
      <c r="U62" s="626"/>
      <c r="V62" s="207">
        <f t="shared" si="3"/>
        <v>1</v>
      </c>
      <c r="W62" s="626"/>
      <c r="X62" s="19"/>
      <c r="Y62" s="186"/>
      <c r="Z62" s="186"/>
      <c r="AA62" s="650"/>
      <c r="AB62" s="648"/>
      <c r="AC62" s="243"/>
      <c r="AD62" s="225">
        <v>-66</v>
      </c>
      <c r="AE62" s="232">
        <v>1</v>
      </c>
      <c r="AF62" s="225"/>
      <c r="AG62" s="53"/>
      <c r="AH62" s="77"/>
      <c r="AI62" s="51"/>
      <c r="AJ62" s="51"/>
      <c r="AK62" s="51"/>
      <c r="AL62" s="51"/>
    </row>
    <row r="63" spans="1:38" ht="2.25" customHeight="1">
      <c r="A63" s="79"/>
      <c r="B63" s="53"/>
      <c r="C63" s="53"/>
      <c r="D63" s="53"/>
      <c r="E63" s="53"/>
      <c r="F63" s="53"/>
      <c r="G63" s="53"/>
      <c r="H63" s="53"/>
      <c r="I63" s="53"/>
      <c r="J63" s="53"/>
      <c r="K63" s="53"/>
      <c r="L63" s="53"/>
      <c r="M63" s="53"/>
      <c r="N63" s="53"/>
      <c r="O63" s="53"/>
      <c r="P63" s="53"/>
      <c r="Q63" s="53"/>
      <c r="R63" s="205"/>
      <c r="S63" s="19"/>
      <c r="T63" s="19"/>
      <c r="U63" s="626"/>
      <c r="V63" s="207">
        <f t="shared" si="3"/>
        <v>1</v>
      </c>
      <c r="W63" s="626"/>
      <c r="X63" s="19"/>
      <c r="Y63" s="186"/>
      <c r="Z63" s="186"/>
      <c r="AA63" s="650"/>
      <c r="AB63" s="648"/>
      <c r="AC63" s="243"/>
      <c r="AD63" s="225">
        <v>-65</v>
      </c>
      <c r="AE63" s="232">
        <v>1</v>
      </c>
      <c r="AF63" s="225"/>
      <c r="AG63" s="53"/>
      <c r="AH63" s="77"/>
      <c r="AI63" s="51"/>
      <c r="AJ63" s="51"/>
      <c r="AK63" s="51"/>
      <c r="AL63" s="51"/>
    </row>
    <row r="64" spans="1:38" ht="2.25" customHeight="1" thickBot="1">
      <c r="A64" s="79"/>
      <c r="B64" s="53"/>
      <c r="C64" s="53"/>
      <c r="D64" s="53"/>
      <c r="E64" s="53"/>
      <c r="F64" s="53"/>
      <c r="G64" s="53"/>
      <c r="H64" s="53"/>
      <c r="I64" s="53"/>
      <c r="J64" s="347" t="s">
        <v>557</v>
      </c>
      <c r="K64" s="190"/>
      <c r="L64" s="190"/>
      <c r="M64" s="190"/>
      <c r="N64" s="190"/>
      <c r="O64" s="190"/>
      <c r="P64" s="190"/>
      <c r="Q64" s="190"/>
      <c r="R64" s="205"/>
      <c r="S64" s="19"/>
      <c r="T64" s="19"/>
      <c r="U64" s="626"/>
      <c r="V64" s="207">
        <f t="shared" si="3"/>
        <v>1</v>
      </c>
      <c r="W64" s="626"/>
      <c r="X64" s="19"/>
      <c r="Y64" s="186"/>
      <c r="Z64" s="186"/>
      <c r="AA64" s="186"/>
      <c r="AB64" s="186"/>
      <c r="AC64" s="186"/>
      <c r="AD64" s="225">
        <v>-64</v>
      </c>
      <c r="AE64" s="232">
        <v>1</v>
      </c>
      <c r="AF64" s="225"/>
      <c r="AG64" s="53"/>
      <c r="AH64" s="77"/>
      <c r="AI64" s="51"/>
      <c r="AJ64" s="51"/>
      <c r="AK64" s="51"/>
      <c r="AL64" s="51"/>
    </row>
    <row r="65" spans="1:38" ht="2.25" customHeight="1" thickTop="1">
      <c r="A65" s="79"/>
      <c r="B65" s="53"/>
      <c r="C65" s="53"/>
      <c r="D65" s="620" t="s">
        <v>434</v>
      </c>
      <c r="E65" s="620"/>
      <c r="F65" s="620"/>
      <c r="G65" s="620"/>
      <c r="H65" s="620"/>
      <c r="I65" s="620"/>
      <c r="J65" s="621"/>
      <c r="K65" s="622">
        <f>IF('2. Energy Usage Information'!C19="Project made no improvements beyond energy code",VLOOKUP('2. Energy Usage Information'!C10,'4. Results'!AI20:AK36,3,FALSE),'2. Energy Usage Information'!L86)</f>
        <v>0.38</v>
      </c>
      <c r="L65" s="616" t="s">
        <v>460</v>
      </c>
      <c r="M65" s="607"/>
      <c r="N65" s="607"/>
      <c r="O65" s="607"/>
      <c r="P65" s="607"/>
      <c r="Q65" s="607"/>
      <c r="R65" s="260"/>
      <c r="S65" s="261"/>
      <c r="T65" s="19"/>
      <c r="U65" s="626"/>
      <c r="V65" s="207">
        <f t="shared" si="3"/>
        <v>1</v>
      </c>
      <c r="W65" s="626"/>
      <c r="X65" s="19"/>
      <c r="Y65" s="617" t="s">
        <v>436</v>
      </c>
      <c r="Z65" s="617"/>
      <c r="AA65" s="206"/>
      <c r="AB65" s="206"/>
      <c r="AC65" s="206"/>
      <c r="AD65" s="225">
        <v>-63</v>
      </c>
      <c r="AE65" s="232">
        <v>1</v>
      </c>
      <c r="AF65" s="225"/>
      <c r="AG65" s="53"/>
      <c r="AH65" s="77"/>
      <c r="AI65" s="51"/>
      <c r="AJ65" s="51"/>
      <c r="AK65" s="51"/>
      <c r="AL65" s="51"/>
    </row>
    <row r="66" spans="1:38" ht="2.25" customHeight="1">
      <c r="A66" s="79"/>
      <c r="B66" s="53"/>
      <c r="C66" s="53"/>
      <c r="D66" s="620"/>
      <c r="E66" s="620"/>
      <c r="F66" s="620"/>
      <c r="G66" s="620"/>
      <c r="H66" s="620"/>
      <c r="I66" s="620"/>
      <c r="J66" s="621"/>
      <c r="K66" s="623"/>
      <c r="L66" s="616"/>
      <c r="M66" s="607"/>
      <c r="N66" s="607"/>
      <c r="O66" s="607"/>
      <c r="P66" s="607"/>
      <c r="Q66" s="607"/>
      <c r="R66" s="260"/>
      <c r="S66" s="261"/>
      <c r="T66" s="19"/>
      <c r="U66" s="626"/>
      <c r="V66" s="207">
        <f t="shared" si="3"/>
        <v>1</v>
      </c>
      <c r="W66" s="626"/>
      <c r="X66" s="19"/>
      <c r="Y66" s="617"/>
      <c r="Z66" s="617"/>
      <c r="AA66" s="206"/>
      <c r="AB66" s="206"/>
      <c r="AC66" s="206"/>
      <c r="AD66" s="225">
        <v>-62</v>
      </c>
      <c r="AE66" s="232">
        <v>1</v>
      </c>
      <c r="AF66" s="225"/>
      <c r="AG66" s="53"/>
      <c r="AH66" s="77"/>
      <c r="AI66" s="51"/>
      <c r="AJ66" s="51"/>
      <c r="AK66" s="51"/>
      <c r="AL66" s="51"/>
    </row>
    <row r="67" spans="1:38" ht="2.25" customHeight="1">
      <c r="A67" s="79"/>
      <c r="B67" s="53"/>
      <c r="C67" s="53"/>
      <c r="D67" s="620"/>
      <c r="E67" s="620"/>
      <c r="F67" s="620"/>
      <c r="G67" s="620"/>
      <c r="H67" s="620"/>
      <c r="I67" s="620"/>
      <c r="J67" s="621"/>
      <c r="K67" s="623"/>
      <c r="L67" s="616"/>
      <c r="M67" s="607"/>
      <c r="N67" s="607"/>
      <c r="O67" s="607"/>
      <c r="P67" s="607"/>
      <c r="Q67" s="607"/>
      <c r="R67" s="260"/>
      <c r="S67" s="261"/>
      <c r="T67" s="19"/>
      <c r="U67" s="626"/>
      <c r="V67" s="207">
        <f t="shared" si="3"/>
        <v>1</v>
      </c>
      <c r="W67" s="626"/>
      <c r="X67" s="19"/>
      <c r="Y67" s="617"/>
      <c r="Z67" s="617"/>
      <c r="AA67" s="206"/>
      <c r="AB67" s="206"/>
      <c r="AC67" s="206"/>
      <c r="AD67" s="225">
        <v>-61</v>
      </c>
      <c r="AE67" s="232">
        <v>1</v>
      </c>
      <c r="AF67" s="225"/>
      <c r="AG67" s="53"/>
      <c r="AH67" s="77"/>
      <c r="AI67" s="51"/>
      <c r="AJ67" s="51"/>
      <c r="AK67" s="51"/>
      <c r="AL67" s="51"/>
    </row>
    <row r="68" spans="1:34" ht="2.25" customHeight="1">
      <c r="A68" s="79"/>
      <c r="B68" s="19"/>
      <c r="C68" s="19"/>
      <c r="D68" s="620"/>
      <c r="E68" s="620"/>
      <c r="F68" s="620"/>
      <c r="G68" s="620"/>
      <c r="H68" s="620"/>
      <c r="I68" s="620"/>
      <c r="J68" s="621"/>
      <c r="K68" s="623"/>
      <c r="L68" s="616"/>
      <c r="M68" s="607"/>
      <c r="N68" s="607"/>
      <c r="O68" s="607"/>
      <c r="P68" s="607"/>
      <c r="Q68" s="607"/>
      <c r="R68" s="260"/>
      <c r="S68" s="261"/>
      <c r="T68" s="19"/>
      <c r="U68" s="626"/>
      <c r="V68" s="207">
        <f t="shared" si="3"/>
        <v>1</v>
      </c>
      <c r="W68" s="626"/>
      <c r="X68" s="202"/>
      <c r="Y68" s="617"/>
      <c r="Z68" s="617"/>
      <c r="AA68" s="206"/>
      <c r="AB68" s="206"/>
      <c r="AC68" s="206"/>
      <c r="AD68" s="226">
        <v>-60</v>
      </c>
      <c r="AE68" s="232">
        <v>1</v>
      </c>
      <c r="AF68" s="225"/>
      <c r="AG68" s="19"/>
      <c r="AH68" s="79"/>
    </row>
    <row r="69" spans="1:34" ht="2.25" customHeight="1">
      <c r="A69" s="79"/>
      <c r="B69" s="19"/>
      <c r="C69" s="19"/>
      <c r="D69" s="620"/>
      <c r="E69" s="620"/>
      <c r="F69" s="620"/>
      <c r="G69" s="620"/>
      <c r="H69" s="620"/>
      <c r="I69" s="620"/>
      <c r="J69" s="621"/>
      <c r="K69" s="623"/>
      <c r="L69" s="616"/>
      <c r="M69" s="607"/>
      <c r="N69" s="607"/>
      <c r="O69" s="607"/>
      <c r="P69" s="607"/>
      <c r="Q69" s="607"/>
      <c r="R69" s="260"/>
      <c r="S69" s="261"/>
      <c r="T69" s="19"/>
      <c r="U69" s="626"/>
      <c r="V69" s="234">
        <f t="shared" si="3"/>
        <v>1</v>
      </c>
      <c r="W69" s="626"/>
      <c r="X69" s="19"/>
      <c r="Y69" s="617"/>
      <c r="Z69" s="617"/>
      <c r="AA69" s="619" t="s">
        <v>463</v>
      </c>
      <c r="AB69" s="619"/>
      <c r="AC69" s="214"/>
      <c r="AD69" s="225">
        <v>-59</v>
      </c>
      <c r="AE69" s="232">
        <v>1</v>
      </c>
      <c r="AF69" s="225"/>
      <c r="AG69" s="19"/>
      <c r="AH69" s="79"/>
    </row>
    <row r="70" spans="1:34" ht="2.25" customHeight="1">
      <c r="A70" s="79"/>
      <c r="B70" s="19"/>
      <c r="C70" s="19"/>
      <c r="D70" s="620"/>
      <c r="E70" s="620"/>
      <c r="F70" s="620"/>
      <c r="G70" s="620"/>
      <c r="H70" s="620"/>
      <c r="I70" s="620"/>
      <c r="J70" s="621"/>
      <c r="K70" s="623"/>
      <c r="L70" s="616"/>
      <c r="M70" s="607"/>
      <c r="N70" s="607"/>
      <c r="O70" s="607"/>
      <c r="P70" s="607"/>
      <c r="Q70" s="607"/>
      <c r="R70" s="260"/>
      <c r="S70" s="261"/>
      <c r="T70" s="19"/>
      <c r="U70" s="626"/>
      <c r="V70" s="207">
        <f t="shared" si="3"/>
        <v>1</v>
      </c>
      <c r="W70" s="626"/>
      <c r="X70" s="19"/>
      <c r="Y70" s="617"/>
      <c r="Z70" s="617"/>
      <c r="AA70" s="619"/>
      <c r="AB70" s="619"/>
      <c r="AC70" s="214"/>
      <c r="AD70" s="225">
        <v>-58</v>
      </c>
      <c r="AE70" s="232">
        <v>1</v>
      </c>
      <c r="AF70" s="225"/>
      <c r="AG70" s="19"/>
      <c r="AH70" s="79"/>
    </row>
    <row r="71" spans="1:34" ht="2.25" customHeight="1">
      <c r="A71" s="79"/>
      <c r="B71" s="19"/>
      <c r="C71" s="19"/>
      <c r="D71" s="620"/>
      <c r="E71" s="620"/>
      <c r="F71" s="620"/>
      <c r="G71" s="620"/>
      <c r="H71" s="620"/>
      <c r="I71" s="620"/>
      <c r="J71" s="621"/>
      <c r="K71" s="623"/>
      <c r="L71" s="616"/>
      <c r="M71" s="607"/>
      <c r="N71" s="607"/>
      <c r="O71" s="607"/>
      <c r="P71" s="607"/>
      <c r="Q71" s="607"/>
      <c r="R71" s="260"/>
      <c r="S71" s="261"/>
      <c r="T71" s="19"/>
      <c r="U71" s="626"/>
      <c r="V71" s="207">
        <f t="shared" si="3"/>
        <v>1</v>
      </c>
      <c r="W71" s="626"/>
      <c r="X71" s="19"/>
      <c r="Y71" s="617"/>
      <c r="Z71" s="617"/>
      <c r="AA71" s="619"/>
      <c r="AB71" s="619"/>
      <c r="AC71" s="214"/>
      <c r="AD71" s="225">
        <v>-57</v>
      </c>
      <c r="AE71" s="232">
        <v>1</v>
      </c>
      <c r="AF71" s="225"/>
      <c r="AG71" s="19"/>
      <c r="AH71" s="79"/>
    </row>
    <row r="72" spans="1:34" ht="2.25" customHeight="1">
      <c r="A72" s="79"/>
      <c r="B72" s="19"/>
      <c r="C72" s="19"/>
      <c r="D72" s="620"/>
      <c r="E72" s="620"/>
      <c r="F72" s="620"/>
      <c r="G72" s="620"/>
      <c r="H72" s="620"/>
      <c r="I72" s="620"/>
      <c r="J72" s="621"/>
      <c r="K72" s="623"/>
      <c r="L72" s="616"/>
      <c r="M72" s="607"/>
      <c r="N72" s="607"/>
      <c r="O72" s="607"/>
      <c r="P72" s="607"/>
      <c r="Q72" s="607"/>
      <c r="R72" s="260"/>
      <c r="S72" s="261"/>
      <c r="T72" s="19"/>
      <c r="U72" s="626"/>
      <c r="V72" s="207">
        <f t="shared" si="3"/>
        <v>1</v>
      </c>
      <c r="W72" s="626"/>
      <c r="X72" s="19"/>
      <c r="Y72" s="617"/>
      <c r="Z72" s="617"/>
      <c r="AA72" s="619"/>
      <c r="AB72" s="619"/>
      <c r="AC72" s="214"/>
      <c r="AD72" s="225">
        <v>-56</v>
      </c>
      <c r="AE72" s="232">
        <v>1</v>
      </c>
      <c r="AF72" s="225"/>
      <c r="AG72" s="19"/>
      <c r="AH72" s="79"/>
    </row>
    <row r="73" spans="1:34" ht="2.25" customHeight="1">
      <c r="A73" s="79"/>
      <c r="B73" s="19"/>
      <c r="C73" s="19"/>
      <c r="D73" s="620"/>
      <c r="E73" s="620"/>
      <c r="F73" s="620"/>
      <c r="G73" s="620"/>
      <c r="H73" s="620"/>
      <c r="I73" s="620"/>
      <c r="J73" s="621"/>
      <c r="K73" s="623"/>
      <c r="L73" s="616"/>
      <c r="M73" s="607"/>
      <c r="N73" s="607"/>
      <c r="O73" s="607"/>
      <c r="P73" s="607"/>
      <c r="Q73" s="607"/>
      <c r="R73" s="260"/>
      <c r="S73" s="261"/>
      <c r="T73" s="19"/>
      <c r="U73" s="626"/>
      <c r="V73" s="207">
        <f t="shared" si="3"/>
        <v>1</v>
      </c>
      <c r="W73" s="626"/>
      <c r="X73" s="19"/>
      <c r="Y73" s="617"/>
      <c r="Z73" s="617"/>
      <c r="AA73" s="619"/>
      <c r="AB73" s="619"/>
      <c r="AC73" s="214"/>
      <c r="AD73" s="225">
        <v>-55</v>
      </c>
      <c r="AE73" s="232">
        <v>1</v>
      </c>
      <c r="AF73" s="225"/>
      <c r="AG73" s="19"/>
      <c r="AH73" s="79"/>
    </row>
    <row r="74" spans="1:34" ht="2.25" customHeight="1">
      <c r="A74" s="79"/>
      <c r="B74" s="19"/>
      <c r="C74" s="19"/>
      <c r="D74" s="620"/>
      <c r="E74" s="620"/>
      <c r="F74" s="620"/>
      <c r="G74" s="620"/>
      <c r="H74" s="620"/>
      <c r="I74" s="620"/>
      <c r="J74" s="621"/>
      <c r="K74" s="623"/>
      <c r="L74" s="616"/>
      <c r="M74" s="607"/>
      <c r="N74" s="607"/>
      <c r="O74" s="607"/>
      <c r="P74" s="607"/>
      <c r="Q74" s="607"/>
      <c r="R74" s="260"/>
      <c r="S74" s="261"/>
      <c r="T74" s="19"/>
      <c r="U74" s="626"/>
      <c r="V74" s="207">
        <f t="shared" si="3"/>
        <v>1</v>
      </c>
      <c r="W74" s="626"/>
      <c r="X74" s="19"/>
      <c r="Y74" s="187"/>
      <c r="Z74" s="187"/>
      <c r="AA74" s="619"/>
      <c r="AB74" s="619"/>
      <c r="AC74" s="214"/>
      <c r="AD74" s="225">
        <v>-54</v>
      </c>
      <c r="AE74" s="232">
        <v>1</v>
      </c>
      <c r="AF74" s="225"/>
      <c r="AG74" s="19"/>
      <c r="AH74" s="79"/>
    </row>
    <row r="75" spans="1:34" ht="2.25" customHeight="1">
      <c r="A75" s="79"/>
      <c r="B75" s="19"/>
      <c r="C75" s="19"/>
      <c r="D75" s="620"/>
      <c r="E75" s="620"/>
      <c r="F75" s="620"/>
      <c r="G75" s="620"/>
      <c r="H75" s="620"/>
      <c r="I75" s="620"/>
      <c r="J75" s="621"/>
      <c r="K75" s="623"/>
      <c r="L75" s="616"/>
      <c r="M75" s="607"/>
      <c r="N75" s="607"/>
      <c r="O75" s="607"/>
      <c r="P75" s="607"/>
      <c r="Q75" s="607"/>
      <c r="R75" s="260"/>
      <c r="S75" s="261"/>
      <c r="T75" s="19"/>
      <c r="U75" s="626"/>
      <c r="V75" s="207">
        <f t="shared" si="3"/>
        <v>1</v>
      </c>
      <c r="W75" s="626"/>
      <c r="X75" s="19"/>
      <c r="Y75" s="187"/>
      <c r="Z75" s="187"/>
      <c r="AA75" s="619"/>
      <c r="AB75" s="619"/>
      <c r="AC75" s="214"/>
      <c r="AD75" s="225">
        <v>-53</v>
      </c>
      <c r="AE75" s="232">
        <v>1</v>
      </c>
      <c r="AF75" s="225"/>
      <c r="AG75" s="19"/>
      <c r="AH75" s="79"/>
    </row>
    <row r="76" spans="1:34" ht="2.25" customHeight="1">
      <c r="A76" s="79"/>
      <c r="B76" s="19"/>
      <c r="C76" s="19"/>
      <c r="D76" s="620"/>
      <c r="E76" s="620"/>
      <c r="F76" s="620"/>
      <c r="G76" s="620"/>
      <c r="H76" s="620"/>
      <c r="I76" s="620"/>
      <c r="J76" s="621"/>
      <c r="K76" s="623"/>
      <c r="L76" s="616"/>
      <c r="M76" s="607"/>
      <c r="N76" s="607"/>
      <c r="O76" s="607"/>
      <c r="P76" s="607"/>
      <c r="Q76" s="607"/>
      <c r="R76" s="260"/>
      <c r="S76" s="261"/>
      <c r="T76" s="19"/>
      <c r="U76" s="626"/>
      <c r="V76" s="207">
        <f t="shared" si="3"/>
        <v>1</v>
      </c>
      <c r="W76" s="626"/>
      <c r="X76" s="19"/>
      <c r="Y76" s="187"/>
      <c r="Z76" s="187"/>
      <c r="AA76" s="619"/>
      <c r="AB76" s="619"/>
      <c r="AC76" s="214"/>
      <c r="AD76" s="225">
        <v>-52</v>
      </c>
      <c r="AE76" s="232">
        <v>1</v>
      </c>
      <c r="AF76" s="225"/>
      <c r="AG76" s="19"/>
      <c r="AH76" s="79"/>
    </row>
    <row r="77" spans="1:34" ht="2.25" customHeight="1" thickBot="1">
      <c r="A77" s="79"/>
      <c r="B77" s="19"/>
      <c r="C77" s="19"/>
      <c r="D77" s="620"/>
      <c r="E77" s="620"/>
      <c r="F77" s="620"/>
      <c r="G77" s="620"/>
      <c r="H77" s="620"/>
      <c r="I77" s="620"/>
      <c r="J77" s="621"/>
      <c r="K77" s="624"/>
      <c r="L77" s="616"/>
      <c r="M77" s="607"/>
      <c r="N77" s="607"/>
      <c r="O77" s="607"/>
      <c r="P77" s="607"/>
      <c r="Q77" s="607"/>
      <c r="R77" s="260"/>
      <c r="S77" s="261"/>
      <c r="T77" s="19"/>
      <c r="U77" s="626"/>
      <c r="V77" s="207">
        <f t="shared" si="3"/>
        <v>1</v>
      </c>
      <c r="W77" s="626"/>
      <c r="X77" s="19"/>
      <c r="Y77" s="187"/>
      <c r="Z77" s="187"/>
      <c r="AA77" s="619"/>
      <c r="AB77" s="619"/>
      <c r="AC77" s="214"/>
      <c r="AD77" s="225">
        <v>-51</v>
      </c>
      <c r="AE77" s="232">
        <v>1</v>
      </c>
      <c r="AF77" s="225"/>
      <c r="AG77" s="19"/>
      <c r="AH77" s="79"/>
    </row>
    <row r="78" spans="1:34" ht="2.25" customHeight="1" thickTop="1">
      <c r="A78" s="79"/>
      <c r="B78" s="19"/>
      <c r="C78" s="19"/>
      <c r="D78" s="261"/>
      <c r="E78" s="261"/>
      <c r="F78" s="261"/>
      <c r="G78" s="261"/>
      <c r="H78" s="261"/>
      <c r="I78" s="261"/>
      <c r="J78" s="258"/>
      <c r="K78" s="258"/>
      <c r="L78" s="258"/>
      <c r="M78" s="258"/>
      <c r="N78" s="258"/>
      <c r="O78" s="258"/>
      <c r="P78" s="258"/>
      <c r="Q78" s="258"/>
      <c r="R78" s="260"/>
      <c r="S78" s="261"/>
      <c r="T78" s="19"/>
      <c r="U78" s="626"/>
      <c r="V78" s="207">
        <f t="shared" si="3"/>
        <v>1</v>
      </c>
      <c r="W78" s="626"/>
      <c r="X78" s="19"/>
      <c r="Y78" s="187"/>
      <c r="Z78" s="187"/>
      <c r="AA78" s="619"/>
      <c r="AB78" s="619"/>
      <c r="AC78" s="214"/>
      <c r="AD78" s="226">
        <v>-50</v>
      </c>
      <c r="AE78" s="232">
        <v>1</v>
      </c>
      <c r="AF78" s="225"/>
      <c r="AG78" s="19"/>
      <c r="AH78" s="79"/>
    </row>
    <row r="79" spans="1:34" ht="2.25" customHeight="1">
      <c r="A79" s="79"/>
      <c r="B79" s="19"/>
      <c r="C79" s="19"/>
      <c r="D79" s="261"/>
      <c r="E79" s="261"/>
      <c r="F79" s="261"/>
      <c r="G79" s="261"/>
      <c r="H79" s="261"/>
      <c r="I79" s="261"/>
      <c r="J79" s="258"/>
      <c r="K79" s="258"/>
      <c r="L79" s="258"/>
      <c r="M79" s="258"/>
      <c r="N79" s="258"/>
      <c r="O79" s="258"/>
      <c r="P79" s="258"/>
      <c r="Q79" s="258"/>
      <c r="R79" s="260"/>
      <c r="S79" s="261"/>
      <c r="T79" s="19"/>
      <c r="U79" s="626"/>
      <c r="V79" s="207">
        <f t="shared" si="3"/>
        <v>1</v>
      </c>
      <c r="W79" s="626"/>
      <c r="X79" s="19"/>
      <c r="Y79" s="187"/>
      <c r="Z79" s="187"/>
      <c r="AA79" s="619"/>
      <c r="AB79" s="619"/>
      <c r="AC79" s="214"/>
      <c r="AD79" s="225">
        <v>-49</v>
      </c>
      <c r="AE79" s="232">
        <v>1</v>
      </c>
      <c r="AF79" s="225"/>
      <c r="AG79" s="19"/>
      <c r="AH79" s="79"/>
    </row>
    <row r="80" spans="1:34" ht="2.25" customHeight="1">
      <c r="A80" s="79"/>
      <c r="B80" s="19"/>
      <c r="C80" s="19"/>
      <c r="D80" s="637" t="s">
        <v>461</v>
      </c>
      <c r="E80" s="637"/>
      <c r="F80" s="637"/>
      <c r="G80" s="637"/>
      <c r="H80" s="637"/>
      <c r="I80" s="637"/>
      <c r="J80" s="637"/>
      <c r="K80" s="637"/>
      <c r="L80" s="637"/>
      <c r="M80" s="637"/>
      <c r="N80" s="637"/>
      <c r="O80" s="637"/>
      <c r="P80" s="637"/>
      <c r="Q80" s="637"/>
      <c r="R80" s="260"/>
      <c r="S80" s="261"/>
      <c r="T80" s="19"/>
      <c r="U80" s="626"/>
      <c r="V80" s="207">
        <f t="shared" si="3"/>
        <v>1</v>
      </c>
      <c r="W80" s="626"/>
      <c r="X80" s="19"/>
      <c r="Y80" s="187"/>
      <c r="Z80" s="187"/>
      <c r="AA80" s="619"/>
      <c r="AB80" s="619"/>
      <c r="AC80" s="214"/>
      <c r="AD80" s="225">
        <v>-48</v>
      </c>
      <c r="AE80" s="232">
        <v>1</v>
      </c>
      <c r="AF80" s="225"/>
      <c r="AG80" s="19"/>
      <c r="AH80" s="79"/>
    </row>
    <row r="81" spans="1:34" ht="2.25" customHeight="1">
      <c r="A81" s="79"/>
      <c r="B81" s="19"/>
      <c r="C81" s="19"/>
      <c r="D81" s="637"/>
      <c r="E81" s="637"/>
      <c r="F81" s="637"/>
      <c r="G81" s="637"/>
      <c r="H81" s="637"/>
      <c r="I81" s="637"/>
      <c r="J81" s="637"/>
      <c r="K81" s="637"/>
      <c r="L81" s="637"/>
      <c r="M81" s="637"/>
      <c r="N81" s="637"/>
      <c r="O81" s="637"/>
      <c r="P81" s="637"/>
      <c r="Q81" s="637"/>
      <c r="R81" s="260"/>
      <c r="S81" s="261"/>
      <c r="T81" s="19"/>
      <c r="U81" s="626"/>
      <c r="V81" s="207">
        <f t="shared" si="3"/>
        <v>1</v>
      </c>
      <c r="W81" s="626"/>
      <c r="X81" s="19"/>
      <c r="Y81" s="187"/>
      <c r="Z81" s="187"/>
      <c r="AA81" s="619"/>
      <c r="AB81" s="619"/>
      <c r="AC81" s="214"/>
      <c r="AD81" s="225">
        <v>-47</v>
      </c>
      <c r="AE81" s="232">
        <v>1</v>
      </c>
      <c r="AF81" s="225"/>
      <c r="AG81" s="19"/>
      <c r="AH81" s="79"/>
    </row>
    <row r="82" spans="1:34" ht="2.25" customHeight="1">
      <c r="A82" s="79"/>
      <c r="B82" s="19"/>
      <c r="C82" s="19"/>
      <c r="D82" s="637"/>
      <c r="E82" s="637"/>
      <c r="F82" s="637"/>
      <c r="G82" s="637"/>
      <c r="H82" s="637"/>
      <c r="I82" s="637"/>
      <c r="J82" s="637"/>
      <c r="K82" s="637"/>
      <c r="L82" s="637"/>
      <c r="M82" s="637"/>
      <c r="N82" s="637"/>
      <c r="O82" s="637"/>
      <c r="P82" s="637"/>
      <c r="Q82" s="637"/>
      <c r="R82" s="260"/>
      <c r="S82" s="261"/>
      <c r="T82" s="19"/>
      <c r="U82" s="626"/>
      <c r="V82" s="207">
        <f t="shared" si="3"/>
        <v>1</v>
      </c>
      <c r="W82" s="626"/>
      <c r="X82" s="19"/>
      <c r="Y82" s="187"/>
      <c r="Z82" s="187"/>
      <c r="AA82" s="619"/>
      <c r="AB82" s="619"/>
      <c r="AC82" s="214"/>
      <c r="AD82" s="225">
        <v>-46</v>
      </c>
      <c r="AE82" s="232">
        <v>1</v>
      </c>
      <c r="AF82" s="225"/>
      <c r="AG82" s="19"/>
      <c r="AH82" s="79"/>
    </row>
    <row r="83" spans="1:34" ht="2.25" customHeight="1">
      <c r="A83" s="79"/>
      <c r="B83" s="19"/>
      <c r="C83" s="19"/>
      <c r="D83" s="637"/>
      <c r="E83" s="637"/>
      <c r="F83" s="637"/>
      <c r="G83" s="637"/>
      <c r="H83" s="637"/>
      <c r="I83" s="637"/>
      <c r="J83" s="637"/>
      <c r="K83" s="637"/>
      <c r="L83" s="637"/>
      <c r="M83" s="637"/>
      <c r="N83" s="637"/>
      <c r="O83" s="637"/>
      <c r="P83" s="637"/>
      <c r="Q83" s="637"/>
      <c r="R83" s="260"/>
      <c r="S83" s="261"/>
      <c r="T83" s="19"/>
      <c r="U83" s="626"/>
      <c r="V83" s="207">
        <f t="shared" si="3"/>
        <v>1</v>
      </c>
      <c r="W83" s="626"/>
      <c r="X83" s="19"/>
      <c r="Y83" s="187"/>
      <c r="Z83" s="187"/>
      <c r="AA83" s="619"/>
      <c r="AB83" s="619"/>
      <c r="AC83" s="214"/>
      <c r="AD83" s="225">
        <v>-45</v>
      </c>
      <c r="AE83" s="232">
        <v>1</v>
      </c>
      <c r="AF83" s="225"/>
      <c r="AG83" s="19"/>
      <c r="AH83" s="79"/>
    </row>
    <row r="84" spans="1:34" ht="2.25" customHeight="1">
      <c r="A84" s="79"/>
      <c r="B84" s="19"/>
      <c r="C84" s="19"/>
      <c r="D84" s="637"/>
      <c r="E84" s="637"/>
      <c r="F84" s="637"/>
      <c r="G84" s="637"/>
      <c r="H84" s="637"/>
      <c r="I84" s="637"/>
      <c r="J84" s="637"/>
      <c r="K84" s="637"/>
      <c r="L84" s="637"/>
      <c r="M84" s="637"/>
      <c r="N84" s="637"/>
      <c r="O84" s="637"/>
      <c r="P84" s="637"/>
      <c r="Q84" s="637"/>
      <c r="R84" s="260"/>
      <c r="S84" s="261"/>
      <c r="T84" s="19"/>
      <c r="U84" s="626"/>
      <c r="V84" s="207">
        <f t="shared" si="3"/>
        <v>1</v>
      </c>
      <c r="W84" s="626"/>
      <c r="X84" s="19"/>
      <c r="Y84" s="187"/>
      <c r="Z84" s="187"/>
      <c r="AA84" s="619"/>
      <c r="AB84" s="619"/>
      <c r="AC84" s="214"/>
      <c r="AD84" s="225">
        <v>-44</v>
      </c>
      <c r="AE84" s="232">
        <v>1</v>
      </c>
      <c r="AF84" s="225"/>
      <c r="AG84" s="19"/>
      <c r="AH84" s="79"/>
    </row>
    <row r="85" spans="1:34" ht="2.25" customHeight="1">
      <c r="A85" s="79"/>
      <c r="B85" s="19"/>
      <c r="C85" s="19"/>
      <c r="D85" s="637"/>
      <c r="E85" s="637"/>
      <c r="F85" s="637"/>
      <c r="G85" s="637"/>
      <c r="H85" s="637"/>
      <c r="I85" s="637"/>
      <c r="J85" s="637"/>
      <c r="K85" s="637"/>
      <c r="L85" s="637"/>
      <c r="M85" s="637"/>
      <c r="N85" s="637"/>
      <c r="O85" s="637"/>
      <c r="P85" s="637"/>
      <c r="Q85" s="637"/>
      <c r="R85" s="260"/>
      <c r="S85" s="261"/>
      <c r="T85" s="19"/>
      <c r="U85" s="626"/>
      <c r="V85" s="207">
        <f t="shared" si="3"/>
        <v>1</v>
      </c>
      <c r="W85" s="626"/>
      <c r="X85" s="19"/>
      <c r="Y85" s="617" t="s">
        <v>437</v>
      </c>
      <c r="Z85" s="617"/>
      <c r="AA85" s="619"/>
      <c r="AB85" s="619"/>
      <c r="AC85" s="214"/>
      <c r="AD85" s="225">
        <v>-43</v>
      </c>
      <c r="AE85" s="232">
        <v>1</v>
      </c>
      <c r="AF85" s="225"/>
      <c r="AG85" s="19"/>
      <c r="AH85" s="79"/>
    </row>
    <row r="86" spans="1:34" ht="2.25" customHeight="1">
      <c r="A86" s="79"/>
      <c r="B86" s="19"/>
      <c r="C86" s="19"/>
      <c r="D86" s="637"/>
      <c r="E86" s="637"/>
      <c r="F86" s="637"/>
      <c r="G86" s="637"/>
      <c r="H86" s="637"/>
      <c r="I86" s="637"/>
      <c r="J86" s="637"/>
      <c r="K86" s="637"/>
      <c r="L86" s="637"/>
      <c r="M86" s="637"/>
      <c r="N86" s="637"/>
      <c r="O86" s="637"/>
      <c r="P86" s="637"/>
      <c r="Q86" s="637"/>
      <c r="R86" s="260"/>
      <c r="S86" s="261"/>
      <c r="T86" s="19"/>
      <c r="U86" s="626"/>
      <c r="V86" s="207">
        <f t="shared" si="3"/>
        <v>1</v>
      </c>
      <c r="W86" s="626"/>
      <c r="X86" s="19"/>
      <c r="Y86" s="617"/>
      <c r="Z86" s="617"/>
      <c r="AA86" s="619"/>
      <c r="AB86" s="619"/>
      <c r="AC86" s="214"/>
      <c r="AD86" s="225">
        <v>-42</v>
      </c>
      <c r="AE86" s="232">
        <v>1</v>
      </c>
      <c r="AF86" s="225"/>
      <c r="AG86" s="19"/>
      <c r="AH86" s="79"/>
    </row>
    <row r="87" spans="1:34" ht="2.25" customHeight="1">
      <c r="A87" s="79"/>
      <c r="B87" s="19"/>
      <c r="C87" s="19"/>
      <c r="D87" s="637"/>
      <c r="E87" s="637"/>
      <c r="F87" s="637"/>
      <c r="G87" s="637"/>
      <c r="H87" s="637"/>
      <c r="I87" s="637"/>
      <c r="J87" s="637"/>
      <c r="K87" s="637"/>
      <c r="L87" s="637"/>
      <c r="M87" s="637"/>
      <c r="N87" s="637"/>
      <c r="O87" s="637"/>
      <c r="P87" s="637"/>
      <c r="Q87" s="637"/>
      <c r="R87" s="260"/>
      <c r="S87" s="261"/>
      <c r="T87" s="19"/>
      <c r="U87" s="626"/>
      <c r="V87" s="207">
        <f t="shared" si="3"/>
        <v>1</v>
      </c>
      <c r="W87" s="626"/>
      <c r="X87" s="19"/>
      <c r="Y87" s="617"/>
      <c r="Z87" s="617"/>
      <c r="AA87" s="619"/>
      <c r="AB87" s="619"/>
      <c r="AC87" s="214"/>
      <c r="AD87" s="225">
        <v>-41</v>
      </c>
      <c r="AE87" s="232">
        <v>1</v>
      </c>
      <c r="AF87" s="225"/>
      <c r="AG87" s="19"/>
      <c r="AH87" s="79"/>
    </row>
    <row r="88" spans="1:34" ht="2.25" customHeight="1">
      <c r="A88" s="79"/>
      <c r="B88" s="19"/>
      <c r="C88" s="19"/>
      <c r="D88" s="637"/>
      <c r="E88" s="637"/>
      <c r="F88" s="637"/>
      <c r="G88" s="637"/>
      <c r="H88" s="637"/>
      <c r="I88" s="637"/>
      <c r="J88" s="637"/>
      <c r="K88" s="637"/>
      <c r="L88" s="637"/>
      <c r="M88" s="637"/>
      <c r="N88" s="637"/>
      <c r="O88" s="637"/>
      <c r="P88" s="637"/>
      <c r="Q88" s="637"/>
      <c r="R88" s="260"/>
      <c r="S88" s="261"/>
      <c r="T88" s="19"/>
      <c r="U88" s="626"/>
      <c r="V88" s="207">
        <f t="shared" si="3"/>
        <v>1</v>
      </c>
      <c r="W88" s="626"/>
      <c r="X88" s="202"/>
      <c r="Y88" s="617"/>
      <c r="Z88" s="617"/>
      <c r="AA88" s="619"/>
      <c r="AB88" s="619"/>
      <c r="AC88" s="214"/>
      <c r="AD88" s="226">
        <v>-40</v>
      </c>
      <c r="AE88" s="232">
        <v>1</v>
      </c>
      <c r="AF88" s="225"/>
      <c r="AG88" s="19"/>
      <c r="AH88" s="79"/>
    </row>
    <row r="89" spans="1:34" ht="2.25" customHeight="1">
      <c r="A89" s="79"/>
      <c r="B89" s="19"/>
      <c r="C89" s="19"/>
      <c r="D89" s="637"/>
      <c r="E89" s="637"/>
      <c r="F89" s="637"/>
      <c r="G89" s="637"/>
      <c r="H89" s="637"/>
      <c r="I89" s="637"/>
      <c r="J89" s="637"/>
      <c r="K89" s="637"/>
      <c r="L89" s="637"/>
      <c r="M89" s="637"/>
      <c r="N89" s="637"/>
      <c r="O89" s="637"/>
      <c r="P89" s="637"/>
      <c r="Q89" s="637"/>
      <c r="R89" s="260"/>
      <c r="S89" s="261"/>
      <c r="T89" s="19"/>
      <c r="U89" s="626"/>
      <c r="V89" s="234">
        <f aca="true" t="shared" si="4" ref="V89:V120">IF($AJ$30="Yes",AE89,IF($U$55*100&gt;AD89,1,0))</f>
        <v>1</v>
      </c>
      <c r="W89" s="626"/>
      <c r="X89" s="19"/>
      <c r="Y89" s="617"/>
      <c r="Z89" s="617"/>
      <c r="AA89" s="619"/>
      <c r="AB89" s="619"/>
      <c r="AC89" s="214"/>
      <c r="AD89" s="225">
        <v>-39</v>
      </c>
      <c r="AE89" s="232">
        <v>1</v>
      </c>
      <c r="AF89" s="225"/>
      <c r="AG89" s="19"/>
      <c r="AH89" s="79"/>
    </row>
    <row r="90" spans="1:34" ht="2.25" customHeight="1">
      <c r="A90" s="79"/>
      <c r="B90" s="19"/>
      <c r="C90" s="19"/>
      <c r="D90" s="637"/>
      <c r="E90" s="637"/>
      <c r="F90" s="637"/>
      <c r="G90" s="637"/>
      <c r="H90" s="637"/>
      <c r="I90" s="637"/>
      <c r="J90" s="637"/>
      <c r="K90" s="637"/>
      <c r="L90" s="637"/>
      <c r="M90" s="637"/>
      <c r="N90" s="637"/>
      <c r="O90" s="637"/>
      <c r="P90" s="637"/>
      <c r="Q90" s="637"/>
      <c r="R90" s="260"/>
      <c r="S90" s="261"/>
      <c r="T90" s="19"/>
      <c r="U90" s="626"/>
      <c r="V90" s="207">
        <f t="shared" si="4"/>
        <v>1</v>
      </c>
      <c r="W90" s="626"/>
      <c r="X90" s="19"/>
      <c r="Y90" s="617"/>
      <c r="Z90" s="617"/>
      <c r="AA90" s="619"/>
      <c r="AB90" s="619"/>
      <c r="AC90" s="214"/>
      <c r="AD90" s="225">
        <v>-38</v>
      </c>
      <c r="AE90" s="232">
        <v>1</v>
      </c>
      <c r="AF90" s="225"/>
      <c r="AG90" s="19"/>
      <c r="AH90" s="79"/>
    </row>
    <row r="91" spans="1:34" ht="2.25" customHeight="1">
      <c r="A91" s="79"/>
      <c r="B91" s="19"/>
      <c r="C91" s="19"/>
      <c r="D91" s="637"/>
      <c r="E91" s="637"/>
      <c r="F91" s="637"/>
      <c r="G91" s="637"/>
      <c r="H91" s="637"/>
      <c r="I91" s="637"/>
      <c r="J91" s="637"/>
      <c r="K91" s="637"/>
      <c r="L91" s="637"/>
      <c r="M91" s="637"/>
      <c r="N91" s="637"/>
      <c r="O91" s="637"/>
      <c r="P91" s="637"/>
      <c r="Q91" s="637"/>
      <c r="R91" s="260"/>
      <c r="S91" s="261"/>
      <c r="T91" s="19"/>
      <c r="U91" s="626"/>
      <c r="V91" s="207">
        <f t="shared" si="4"/>
        <v>1</v>
      </c>
      <c r="W91" s="626"/>
      <c r="X91" s="19"/>
      <c r="Y91" s="617"/>
      <c r="Z91" s="617"/>
      <c r="AA91" s="619"/>
      <c r="AB91" s="619"/>
      <c r="AC91" s="214"/>
      <c r="AD91" s="225">
        <v>-37</v>
      </c>
      <c r="AE91" s="232">
        <v>1</v>
      </c>
      <c r="AF91" s="225"/>
      <c r="AG91" s="19"/>
      <c r="AH91" s="79"/>
    </row>
    <row r="92" spans="1:34" ht="2.25" customHeight="1">
      <c r="A92" s="79"/>
      <c r="B92" s="19"/>
      <c r="C92" s="19"/>
      <c r="D92" s="637"/>
      <c r="E92" s="637"/>
      <c r="F92" s="637"/>
      <c r="G92" s="637"/>
      <c r="H92" s="637"/>
      <c r="I92" s="637"/>
      <c r="J92" s="637"/>
      <c r="K92" s="637"/>
      <c r="L92" s="637"/>
      <c r="M92" s="637"/>
      <c r="N92" s="637"/>
      <c r="O92" s="637"/>
      <c r="P92" s="637"/>
      <c r="Q92" s="637"/>
      <c r="R92" s="260"/>
      <c r="S92" s="261"/>
      <c r="T92" s="19"/>
      <c r="U92" s="626"/>
      <c r="V92" s="207">
        <f t="shared" si="4"/>
        <v>1</v>
      </c>
      <c r="W92" s="626"/>
      <c r="X92" s="19"/>
      <c r="Y92" s="617"/>
      <c r="Z92" s="617"/>
      <c r="AA92" s="619"/>
      <c r="AB92" s="619"/>
      <c r="AC92" s="214"/>
      <c r="AD92" s="225">
        <v>-36</v>
      </c>
      <c r="AE92" s="232">
        <v>1</v>
      </c>
      <c r="AF92" s="225"/>
      <c r="AG92" s="19"/>
      <c r="AH92" s="79"/>
    </row>
    <row r="93" spans="1:34" ht="2.25" customHeight="1" thickBot="1">
      <c r="A93" s="79"/>
      <c r="B93" s="19"/>
      <c r="C93" s="19"/>
      <c r="D93" s="261"/>
      <c r="E93" s="261"/>
      <c r="F93" s="612" t="s">
        <v>458</v>
      </c>
      <c r="G93" s="612"/>
      <c r="H93" s="612"/>
      <c r="I93" s="612"/>
      <c r="J93" s="612"/>
      <c r="K93" s="612"/>
      <c r="L93" s="612"/>
      <c r="M93" s="262"/>
      <c r="N93" s="262"/>
      <c r="O93" s="605" t="s">
        <v>459</v>
      </c>
      <c r="P93" s="605"/>
      <c r="Q93" s="605"/>
      <c r="R93" s="260"/>
      <c r="S93" s="261"/>
      <c r="T93" s="19"/>
      <c r="U93" s="626"/>
      <c r="V93" s="207">
        <f t="shared" si="4"/>
        <v>1</v>
      </c>
      <c r="W93" s="626"/>
      <c r="X93" s="19"/>
      <c r="Y93" s="617"/>
      <c r="Z93" s="617"/>
      <c r="AA93" s="619"/>
      <c r="AB93" s="619"/>
      <c r="AC93" s="214"/>
      <c r="AD93" s="225">
        <v>-35</v>
      </c>
      <c r="AE93" s="232">
        <v>1</v>
      </c>
      <c r="AF93" s="225"/>
      <c r="AG93" s="19"/>
      <c r="AH93" s="79"/>
    </row>
    <row r="94" spans="1:34" ht="2.25" customHeight="1">
      <c r="A94" s="79"/>
      <c r="B94" s="19"/>
      <c r="C94" s="19"/>
      <c r="D94" s="261"/>
      <c r="E94" s="261"/>
      <c r="F94" s="612"/>
      <c r="G94" s="612"/>
      <c r="H94" s="612"/>
      <c r="I94" s="612"/>
      <c r="J94" s="612"/>
      <c r="K94" s="612"/>
      <c r="L94" s="612"/>
      <c r="M94" s="652">
        <f>'2. Energy Usage Information'!L83-'2. Energy Usage Information'!L81</f>
        <v>215.03809255587245</v>
      </c>
      <c r="N94" s="653"/>
      <c r="O94" s="605"/>
      <c r="P94" s="605"/>
      <c r="Q94" s="605"/>
      <c r="R94" s="260"/>
      <c r="S94" s="261"/>
      <c r="T94" s="19"/>
      <c r="U94" s="626"/>
      <c r="V94" s="207">
        <f t="shared" si="4"/>
        <v>1</v>
      </c>
      <c r="W94" s="626"/>
      <c r="X94" s="19"/>
      <c r="Y94" s="187"/>
      <c r="Z94" s="187"/>
      <c r="AA94" s="619"/>
      <c r="AB94" s="619"/>
      <c r="AC94" s="214"/>
      <c r="AD94" s="225">
        <v>-34</v>
      </c>
      <c r="AE94" s="232">
        <v>1</v>
      </c>
      <c r="AF94" s="225"/>
      <c r="AG94" s="19"/>
      <c r="AH94" s="79"/>
    </row>
    <row r="95" spans="1:34" ht="2.25" customHeight="1">
      <c r="A95" s="79"/>
      <c r="B95" s="19"/>
      <c r="C95" s="19"/>
      <c r="D95" s="261"/>
      <c r="E95" s="261"/>
      <c r="F95" s="612"/>
      <c r="G95" s="612"/>
      <c r="H95" s="612"/>
      <c r="I95" s="612"/>
      <c r="J95" s="612"/>
      <c r="K95" s="612"/>
      <c r="L95" s="612"/>
      <c r="M95" s="654"/>
      <c r="N95" s="655"/>
      <c r="O95" s="605"/>
      <c r="P95" s="605"/>
      <c r="Q95" s="605"/>
      <c r="R95" s="260"/>
      <c r="S95" s="261"/>
      <c r="T95" s="19"/>
      <c r="U95" s="626"/>
      <c r="V95" s="207">
        <f t="shared" si="4"/>
        <v>1</v>
      </c>
      <c r="W95" s="626"/>
      <c r="X95" s="19"/>
      <c r="Y95" s="187"/>
      <c r="Z95" s="187"/>
      <c r="AA95" s="619"/>
      <c r="AB95" s="619"/>
      <c r="AC95" s="214"/>
      <c r="AD95" s="225">
        <v>-33</v>
      </c>
      <c r="AE95" s="232">
        <v>1</v>
      </c>
      <c r="AF95" s="225"/>
      <c r="AG95" s="19"/>
      <c r="AH95" s="79"/>
    </row>
    <row r="96" spans="1:34" ht="2.25" customHeight="1">
      <c r="A96" s="79"/>
      <c r="B96" s="19"/>
      <c r="C96" s="19"/>
      <c r="D96" s="261"/>
      <c r="E96" s="261"/>
      <c r="F96" s="612"/>
      <c r="G96" s="612"/>
      <c r="H96" s="612"/>
      <c r="I96" s="612"/>
      <c r="J96" s="612"/>
      <c r="K96" s="612"/>
      <c r="L96" s="612"/>
      <c r="M96" s="654"/>
      <c r="N96" s="655"/>
      <c r="O96" s="605"/>
      <c r="P96" s="605"/>
      <c r="Q96" s="605"/>
      <c r="R96" s="260"/>
      <c r="S96" s="261"/>
      <c r="T96" s="19"/>
      <c r="U96" s="626"/>
      <c r="V96" s="207">
        <f t="shared" si="4"/>
        <v>1</v>
      </c>
      <c r="W96" s="626"/>
      <c r="X96" s="19"/>
      <c r="Y96" s="187"/>
      <c r="Z96" s="187"/>
      <c r="AA96" s="619"/>
      <c r="AB96" s="619"/>
      <c r="AC96" s="214"/>
      <c r="AD96" s="225">
        <v>-32</v>
      </c>
      <c r="AE96" s="232">
        <v>1</v>
      </c>
      <c r="AF96" s="225"/>
      <c r="AG96" s="19"/>
      <c r="AH96" s="79"/>
    </row>
    <row r="97" spans="1:34" ht="2.25" customHeight="1">
      <c r="A97" s="79"/>
      <c r="B97" s="19"/>
      <c r="C97" s="19"/>
      <c r="D97" s="261"/>
      <c r="E97" s="261"/>
      <c r="F97" s="612"/>
      <c r="G97" s="612"/>
      <c r="H97" s="612"/>
      <c r="I97" s="612"/>
      <c r="J97" s="612"/>
      <c r="K97" s="612"/>
      <c r="L97" s="612"/>
      <c r="M97" s="654"/>
      <c r="N97" s="655"/>
      <c r="O97" s="605"/>
      <c r="P97" s="605"/>
      <c r="Q97" s="605"/>
      <c r="R97" s="260"/>
      <c r="S97" s="261"/>
      <c r="T97" s="19"/>
      <c r="U97" s="626"/>
      <c r="V97" s="207">
        <f t="shared" si="4"/>
        <v>1</v>
      </c>
      <c r="W97" s="626"/>
      <c r="X97" s="19"/>
      <c r="Y97" s="187"/>
      <c r="Z97" s="187"/>
      <c r="AA97" s="619"/>
      <c r="AB97" s="619"/>
      <c r="AC97" s="214"/>
      <c r="AD97" s="225">
        <v>-31</v>
      </c>
      <c r="AE97" s="232">
        <v>1</v>
      </c>
      <c r="AF97" s="225"/>
      <c r="AG97" s="19"/>
      <c r="AH97" s="79"/>
    </row>
    <row r="98" spans="1:34" ht="2.25" customHeight="1">
      <c r="A98" s="79"/>
      <c r="B98" s="19"/>
      <c r="C98" s="19"/>
      <c r="D98" s="261"/>
      <c r="E98" s="261"/>
      <c r="F98" s="612"/>
      <c r="G98" s="612"/>
      <c r="H98" s="612"/>
      <c r="I98" s="612"/>
      <c r="J98" s="612"/>
      <c r="K98" s="612"/>
      <c r="L98" s="612"/>
      <c r="M98" s="654"/>
      <c r="N98" s="655"/>
      <c r="O98" s="605"/>
      <c r="P98" s="605"/>
      <c r="Q98" s="605"/>
      <c r="R98" s="260"/>
      <c r="S98" s="261"/>
      <c r="T98" s="19"/>
      <c r="U98" s="626"/>
      <c r="V98" s="207">
        <f t="shared" si="4"/>
        <v>1</v>
      </c>
      <c r="W98" s="626"/>
      <c r="X98" s="19"/>
      <c r="Y98" s="187"/>
      <c r="Z98" s="187"/>
      <c r="AA98" s="619"/>
      <c r="AB98" s="619"/>
      <c r="AC98" s="214"/>
      <c r="AD98" s="226">
        <v>-30</v>
      </c>
      <c r="AE98" s="232">
        <v>1</v>
      </c>
      <c r="AF98" s="225"/>
      <c r="AG98" s="19"/>
      <c r="AH98" s="79"/>
    </row>
    <row r="99" spans="1:34" ht="2.25" customHeight="1">
      <c r="A99" s="79"/>
      <c r="B99" s="19"/>
      <c r="C99" s="19"/>
      <c r="D99" s="261"/>
      <c r="E99" s="261"/>
      <c r="F99" s="612"/>
      <c r="G99" s="612"/>
      <c r="H99" s="612"/>
      <c r="I99" s="612"/>
      <c r="J99" s="612"/>
      <c r="K99" s="612"/>
      <c r="L99" s="612"/>
      <c r="M99" s="654"/>
      <c r="N99" s="655"/>
      <c r="O99" s="605"/>
      <c r="P99" s="605"/>
      <c r="Q99" s="605"/>
      <c r="R99" s="260"/>
      <c r="S99" s="261"/>
      <c r="T99" s="19"/>
      <c r="U99" s="626"/>
      <c r="V99" s="207">
        <f t="shared" si="4"/>
        <v>1</v>
      </c>
      <c r="W99" s="626"/>
      <c r="X99" s="19"/>
      <c r="Y99" s="187"/>
      <c r="Z99" s="187"/>
      <c r="AA99" s="619"/>
      <c r="AB99" s="619"/>
      <c r="AC99" s="214"/>
      <c r="AD99" s="225">
        <v>-29</v>
      </c>
      <c r="AE99" s="232">
        <v>1</v>
      </c>
      <c r="AF99" s="225"/>
      <c r="AG99" s="19"/>
      <c r="AH99" s="79"/>
    </row>
    <row r="100" spans="1:34" ht="2.25" customHeight="1">
      <c r="A100" s="79"/>
      <c r="B100" s="19"/>
      <c r="C100" s="19"/>
      <c r="D100" s="261"/>
      <c r="E100" s="261"/>
      <c r="F100" s="612"/>
      <c r="G100" s="612"/>
      <c r="H100" s="612"/>
      <c r="I100" s="612"/>
      <c r="J100" s="612"/>
      <c r="K100" s="612"/>
      <c r="L100" s="612"/>
      <c r="M100" s="654"/>
      <c r="N100" s="655"/>
      <c r="O100" s="605"/>
      <c r="P100" s="605"/>
      <c r="Q100" s="605"/>
      <c r="R100" s="260"/>
      <c r="S100" s="261"/>
      <c r="T100" s="19"/>
      <c r="U100" s="626"/>
      <c r="V100" s="207">
        <f t="shared" si="4"/>
        <v>1</v>
      </c>
      <c r="W100" s="626"/>
      <c r="X100" s="19"/>
      <c r="Y100" s="187"/>
      <c r="Z100" s="187"/>
      <c r="AA100" s="619"/>
      <c r="AB100" s="619"/>
      <c r="AC100" s="214"/>
      <c r="AD100" s="225">
        <v>-28</v>
      </c>
      <c r="AE100" s="232">
        <v>1</v>
      </c>
      <c r="AF100" s="225"/>
      <c r="AG100" s="19"/>
      <c r="AH100" s="79"/>
    </row>
    <row r="101" spans="1:34" ht="2.25" customHeight="1">
      <c r="A101" s="79"/>
      <c r="B101" s="19"/>
      <c r="C101" s="19"/>
      <c r="D101" s="261"/>
      <c r="E101" s="261"/>
      <c r="F101" s="612"/>
      <c r="G101" s="612"/>
      <c r="H101" s="612"/>
      <c r="I101" s="612"/>
      <c r="J101" s="612"/>
      <c r="K101" s="612"/>
      <c r="L101" s="612"/>
      <c r="M101" s="654"/>
      <c r="N101" s="655"/>
      <c r="O101" s="605"/>
      <c r="P101" s="605"/>
      <c r="Q101" s="605"/>
      <c r="R101" s="260"/>
      <c r="S101" s="261"/>
      <c r="T101" s="19"/>
      <c r="U101" s="626"/>
      <c r="V101" s="207">
        <f t="shared" si="4"/>
        <v>1</v>
      </c>
      <c r="W101" s="626"/>
      <c r="X101" s="19"/>
      <c r="Y101" s="187"/>
      <c r="Z101" s="187"/>
      <c r="AA101" s="619"/>
      <c r="AB101" s="619"/>
      <c r="AC101" s="214"/>
      <c r="AD101" s="225">
        <v>-27</v>
      </c>
      <c r="AE101" s="232">
        <v>1</v>
      </c>
      <c r="AF101" s="225"/>
      <c r="AG101" s="19"/>
      <c r="AH101" s="79"/>
    </row>
    <row r="102" spans="1:34" ht="2.25" customHeight="1" thickBot="1">
      <c r="A102" s="79"/>
      <c r="B102" s="19"/>
      <c r="C102" s="19"/>
      <c r="D102" s="261"/>
      <c r="E102" s="261"/>
      <c r="F102" s="612"/>
      <c r="G102" s="612"/>
      <c r="H102" s="612"/>
      <c r="I102" s="612"/>
      <c r="J102" s="612"/>
      <c r="K102" s="612"/>
      <c r="L102" s="612"/>
      <c r="M102" s="656"/>
      <c r="N102" s="657"/>
      <c r="O102" s="605"/>
      <c r="P102" s="605"/>
      <c r="Q102" s="605"/>
      <c r="R102" s="260"/>
      <c r="S102" s="261"/>
      <c r="T102" s="19"/>
      <c r="U102" s="626"/>
      <c r="V102" s="207">
        <f t="shared" si="4"/>
        <v>1</v>
      </c>
      <c r="W102" s="626"/>
      <c r="X102" s="19"/>
      <c r="Y102" s="187"/>
      <c r="Z102" s="187"/>
      <c r="AA102" s="619"/>
      <c r="AB102" s="619"/>
      <c r="AC102" s="214"/>
      <c r="AD102" s="225">
        <v>-26</v>
      </c>
      <c r="AE102" s="232">
        <v>1</v>
      </c>
      <c r="AF102" s="225"/>
      <c r="AG102" s="19"/>
      <c r="AH102" s="79"/>
    </row>
    <row r="103" spans="1:34" ht="2.25" customHeight="1">
      <c r="A103" s="79"/>
      <c r="B103" s="19"/>
      <c r="C103" s="19"/>
      <c r="D103" s="261"/>
      <c r="E103" s="261"/>
      <c r="F103" s="261"/>
      <c r="G103" s="261"/>
      <c r="H103" s="261"/>
      <c r="I103" s="261"/>
      <c r="J103" s="258"/>
      <c r="K103" s="258"/>
      <c r="L103" s="258"/>
      <c r="M103" s="258"/>
      <c r="N103" s="258"/>
      <c r="O103" s="258"/>
      <c r="P103" s="258"/>
      <c r="Q103" s="258"/>
      <c r="R103" s="260"/>
      <c r="S103" s="261"/>
      <c r="T103" s="19"/>
      <c r="U103" s="626"/>
      <c r="V103" s="207">
        <f t="shared" si="4"/>
        <v>1</v>
      </c>
      <c r="W103" s="626"/>
      <c r="X103" s="19"/>
      <c r="Y103" s="187"/>
      <c r="Z103" s="187"/>
      <c r="AA103" s="619"/>
      <c r="AB103" s="619"/>
      <c r="AC103" s="214"/>
      <c r="AD103" s="225">
        <v>-25</v>
      </c>
      <c r="AE103" s="232">
        <v>1</v>
      </c>
      <c r="AF103" s="225"/>
      <c r="AG103" s="19"/>
      <c r="AH103" s="79"/>
    </row>
    <row r="104" spans="1:34" ht="2.25" customHeight="1">
      <c r="A104" s="79"/>
      <c r="B104" s="19"/>
      <c r="C104" s="19"/>
      <c r="D104" s="261"/>
      <c r="E104" s="261"/>
      <c r="F104" s="261"/>
      <c r="G104" s="261"/>
      <c r="H104" s="261"/>
      <c r="I104" s="261"/>
      <c r="J104" s="258"/>
      <c r="K104" s="263"/>
      <c r="L104" s="263"/>
      <c r="M104" s="263"/>
      <c r="N104" s="263"/>
      <c r="O104" s="263"/>
      <c r="P104" s="263"/>
      <c r="Q104" s="263"/>
      <c r="R104" s="260"/>
      <c r="S104" s="261"/>
      <c r="T104" s="19"/>
      <c r="U104" s="626"/>
      <c r="V104" s="207">
        <f t="shared" si="4"/>
        <v>1</v>
      </c>
      <c r="W104" s="626"/>
      <c r="X104" s="19"/>
      <c r="Y104" s="187"/>
      <c r="Z104" s="187"/>
      <c r="AA104" s="619"/>
      <c r="AB104" s="619"/>
      <c r="AC104" s="214"/>
      <c r="AD104" s="225">
        <v>-24</v>
      </c>
      <c r="AE104" s="232">
        <v>1</v>
      </c>
      <c r="AF104" s="225"/>
      <c r="AG104" s="19"/>
      <c r="AH104" s="79"/>
    </row>
    <row r="105" spans="1:34" ht="2.25" customHeight="1">
      <c r="A105" s="79"/>
      <c r="B105" s="19"/>
      <c r="C105" s="19"/>
      <c r="D105" s="261"/>
      <c r="E105" s="261"/>
      <c r="F105" s="261"/>
      <c r="G105" s="261"/>
      <c r="H105" s="261"/>
      <c r="I105" s="261"/>
      <c r="J105" s="258"/>
      <c r="K105" s="263"/>
      <c r="L105" s="263"/>
      <c r="M105" s="263"/>
      <c r="N105" s="263"/>
      <c r="O105" s="263"/>
      <c r="P105" s="263"/>
      <c r="Q105" s="263"/>
      <c r="R105" s="260"/>
      <c r="S105" s="261"/>
      <c r="T105" s="19"/>
      <c r="U105" s="626"/>
      <c r="V105" s="207">
        <f t="shared" si="4"/>
        <v>1</v>
      </c>
      <c r="W105" s="626"/>
      <c r="X105" s="19"/>
      <c r="Y105" s="617" t="s">
        <v>438</v>
      </c>
      <c r="Z105" s="617"/>
      <c r="AA105" s="619"/>
      <c r="AB105" s="619"/>
      <c r="AC105" s="214"/>
      <c r="AD105" s="225">
        <v>-23</v>
      </c>
      <c r="AE105" s="232">
        <v>1</v>
      </c>
      <c r="AF105" s="225"/>
      <c r="AG105" s="19"/>
      <c r="AH105" s="79"/>
    </row>
    <row r="106" spans="1:34" ht="2.25" customHeight="1">
      <c r="A106" s="79"/>
      <c r="B106" s="19"/>
      <c r="C106" s="19"/>
      <c r="D106" s="261"/>
      <c r="E106" s="261"/>
      <c r="F106" s="261"/>
      <c r="G106" s="261"/>
      <c r="H106" s="261"/>
      <c r="I106" s="261"/>
      <c r="J106" s="258"/>
      <c r="K106" s="263"/>
      <c r="L106" s="263"/>
      <c r="M106" s="263"/>
      <c r="N106" s="263"/>
      <c r="O106" s="263"/>
      <c r="P106" s="263"/>
      <c r="Q106" s="263"/>
      <c r="R106" s="260"/>
      <c r="S106" s="261"/>
      <c r="T106" s="19"/>
      <c r="U106" s="626"/>
      <c r="V106" s="207">
        <f t="shared" si="4"/>
        <v>1</v>
      </c>
      <c r="W106" s="626"/>
      <c r="X106" s="19"/>
      <c r="Y106" s="617"/>
      <c r="Z106" s="617"/>
      <c r="AA106" s="619"/>
      <c r="AB106" s="619"/>
      <c r="AC106" s="214"/>
      <c r="AD106" s="225">
        <v>-22</v>
      </c>
      <c r="AE106" s="232">
        <v>1</v>
      </c>
      <c r="AF106" s="225"/>
      <c r="AG106" s="19"/>
      <c r="AH106" s="79"/>
    </row>
    <row r="107" spans="1:34" ht="2.25" customHeight="1">
      <c r="A107" s="79"/>
      <c r="B107" s="19"/>
      <c r="C107" s="19"/>
      <c r="D107" s="261"/>
      <c r="E107" s="261"/>
      <c r="F107" s="261"/>
      <c r="G107" s="261"/>
      <c r="H107" s="261"/>
      <c r="I107" s="261"/>
      <c r="J107" s="258"/>
      <c r="K107" s="263"/>
      <c r="L107" s="263"/>
      <c r="M107" s="263"/>
      <c r="N107" s="263"/>
      <c r="O107" s="263"/>
      <c r="P107" s="263"/>
      <c r="Q107" s="263"/>
      <c r="R107" s="260"/>
      <c r="S107" s="261"/>
      <c r="T107" s="19"/>
      <c r="U107" s="626"/>
      <c r="V107" s="207">
        <f t="shared" si="4"/>
        <v>1</v>
      </c>
      <c r="W107" s="626"/>
      <c r="X107" s="19"/>
      <c r="Y107" s="617"/>
      <c r="Z107" s="617"/>
      <c r="AA107" s="619"/>
      <c r="AB107" s="619"/>
      <c r="AC107" s="214"/>
      <c r="AD107" s="225">
        <v>-21</v>
      </c>
      <c r="AE107" s="232">
        <v>1</v>
      </c>
      <c r="AF107" s="225"/>
      <c r="AG107" s="19"/>
      <c r="AH107" s="79"/>
    </row>
    <row r="108" spans="1:38" ht="2.25" customHeight="1">
      <c r="A108" s="79"/>
      <c r="B108" s="53"/>
      <c r="C108" s="53"/>
      <c r="D108" s="615" t="s">
        <v>565</v>
      </c>
      <c r="E108" s="615"/>
      <c r="F108" s="615"/>
      <c r="G108" s="615"/>
      <c r="H108" s="615"/>
      <c r="I108" s="615"/>
      <c r="J108" s="615"/>
      <c r="K108" s="615"/>
      <c r="L108" s="615"/>
      <c r="M108" s="615"/>
      <c r="N108" s="615"/>
      <c r="O108" s="615"/>
      <c r="P108" s="615"/>
      <c r="Q108" s="615"/>
      <c r="R108" s="615"/>
      <c r="S108" s="261"/>
      <c r="T108" s="19"/>
      <c r="U108" s="626"/>
      <c r="V108" s="207">
        <f t="shared" si="4"/>
        <v>1</v>
      </c>
      <c r="W108" s="626"/>
      <c r="X108" s="202"/>
      <c r="Y108" s="617"/>
      <c r="Z108" s="617"/>
      <c r="AA108" s="619"/>
      <c r="AB108" s="619"/>
      <c r="AC108" s="214"/>
      <c r="AD108" s="226">
        <v>-20</v>
      </c>
      <c r="AE108" s="232">
        <v>1</v>
      </c>
      <c r="AF108" s="225"/>
      <c r="AG108" s="53"/>
      <c r="AH108" s="77"/>
      <c r="AI108" s="51"/>
      <c r="AJ108" s="51"/>
      <c r="AK108" s="51"/>
      <c r="AL108" s="51"/>
    </row>
    <row r="109" spans="1:34" ht="2.25" customHeight="1">
      <c r="A109" s="79"/>
      <c r="B109" s="19"/>
      <c r="C109" s="19"/>
      <c r="D109" s="615"/>
      <c r="E109" s="615"/>
      <c r="F109" s="615"/>
      <c r="G109" s="615"/>
      <c r="H109" s="615"/>
      <c r="I109" s="615"/>
      <c r="J109" s="615"/>
      <c r="K109" s="615"/>
      <c r="L109" s="615"/>
      <c r="M109" s="615"/>
      <c r="N109" s="615"/>
      <c r="O109" s="615"/>
      <c r="P109" s="615"/>
      <c r="Q109" s="615"/>
      <c r="R109" s="615"/>
      <c r="S109" s="261"/>
      <c r="T109" s="19"/>
      <c r="U109" s="626"/>
      <c r="V109" s="234">
        <f t="shared" si="4"/>
        <v>1</v>
      </c>
      <c r="W109" s="626"/>
      <c r="X109" s="19"/>
      <c r="Y109" s="617"/>
      <c r="Z109" s="617"/>
      <c r="AA109" s="619"/>
      <c r="AB109" s="619"/>
      <c r="AC109" s="214"/>
      <c r="AD109" s="225">
        <v>-19</v>
      </c>
      <c r="AE109" s="232">
        <v>1</v>
      </c>
      <c r="AF109" s="225"/>
      <c r="AG109" s="19"/>
      <c r="AH109" s="79"/>
    </row>
    <row r="110" spans="1:34" ht="2.25" customHeight="1">
      <c r="A110" s="79"/>
      <c r="B110" s="19"/>
      <c r="C110" s="19"/>
      <c r="D110" s="615"/>
      <c r="E110" s="615"/>
      <c r="F110" s="615"/>
      <c r="G110" s="615"/>
      <c r="H110" s="615"/>
      <c r="I110" s="615"/>
      <c r="J110" s="615"/>
      <c r="K110" s="615"/>
      <c r="L110" s="615"/>
      <c r="M110" s="615"/>
      <c r="N110" s="615"/>
      <c r="O110" s="615"/>
      <c r="P110" s="615"/>
      <c r="Q110" s="615"/>
      <c r="R110" s="615"/>
      <c r="S110" s="261"/>
      <c r="T110" s="19"/>
      <c r="U110" s="626"/>
      <c r="V110" s="207">
        <f t="shared" si="4"/>
        <v>1</v>
      </c>
      <c r="W110" s="626"/>
      <c r="X110" s="19"/>
      <c r="Y110" s="617"/>
      <c r="Z110" s="617"/>
      <c r="AA110" s="619"/>
      <c r="AB110" s="619"/>
      <c r="AC110" s="214"/>
      <c r="AD110" s="225">
        <v>-18</v>
      </c>
      <c r="AE110" s="232">
        <v>1</v>
      </c>
      <c r="AF110" s="225"/>
      <c r="AG110" s="19"/>
      <c r="AH110" s="79"/>
    </row>
    <row r="111" spans="1:34" ht="2.25" customHeight="1">
      <c r="A111" s="79"/>
      <c r="B111" s="19"/>
      <c r="C111" s="19"/>
      <c r="D111" s="615"/>
      <c r="E111" s="615"/>
      <c r="F111" s="615"/>
      <c r="G111" s="615"/>
      <c r="H111" s="615"/>
      <c r="I111" s="615"/>
      <c r="J111" s="615"/>
      <c r="K111" s="615"/>
      <c r="L111" s="615"/>
      <c r="M111" s="615"/>
      <c r="N111" s="615"/>
      <c r="O111" s="615"/>
      <c r="P111" s="615"/>
      <c r="Q111" s="615"/>
      <c r="R111" s="615"/>
      <c r="S111" s="261"/>
      <c r="T111" s="19"/>
      <c r="U111" s="626"/>
      <c r="V111" s="207">
        <f t="shared" si="4"/>
        <v>1</v>
      </c>
      <c r="W111" s="626"/>
      <c r="X111" s="19"/>
      <c r="Y111" s="617"/>
      <c r="Z111" s="617"/>
      <c r="AA111" s="619"/>
      <c r="AB111" s="619"/>
      <c r="AC111" s="214"/>
      <c r="AD111" s="225">
        <v>-17</v>
      </c>
      <c r="AE111" s="232">
        <v>1</v>
      </c>
      <c r="AF111" s="225"/>
      <c r="AG111" s="19"/>
      <c r="AH111" s="79"/>
    </row>
    <row r="112" spans="1:34" ht="2.25" customHeight="1">
      <c r="A112" s="79"/>
      <c r="B112" s="19"/>
      <c r="C112" s="19"/>
      <c r="D112" s="615"/>
      <c r="E112" s="615"/>
      <c r="F112" s="615"/>
      <c r="G112" s="615"/>
      <c r="H112" s="615"/>
      <c r="I112" s="615"/>
      <c r="J112" s="615"/>
      <c r="K112" s="615"/>
      <c r="L112" s="615"/>
      <c r="M112" s="615"/>
      <c r="N112" s="615"/>
      <c r="O112" s="615"/>
      <c r="P112" s="615"/>
      <c r="Q112" s="615"/>
      <c r="R112" s="615"/>
      <c r="S112" s="261"/>
      <c r="T112" s="19"/>
      <c r="U112" s="626"/>
      <c r="V112" s="207">
        <f t="shared" si="4"/>
        <v>1</v>
      </c>
      <c r="W112" s="626"/>
      <c r="X112" s="19"/>
      <c r="Y112" s="617"/>
      <c r="Z112" s="617"/>
      <c r="AA112" s="619"/>
      <c r="AB112" s="619"/>
      <c r="AC112" s="214"/>
      <c r="AD112" s="225">
        <v>-16</v>
      </c>
      <c r="AE112" s="232">
        <v>1</v>
      </c>
      <c r="AF112" s="225"/>
      <c r="AG112" s="19"/>
      <c r="AH112" s="79"/>
    </row>
    <row r="113" spans="1:34" ht="2.25" customHeight="1">
      <c r="A113" s="79"/>
      <c r="B113" s="19"/>
      <c r="C113" s="19"/>
      <c r="D113" s="615"/>
      <c r="E113" s="615"/>
      <c r="F113" s="615"/>
      <c r="G113" s="615"/>
      <c r="H113" s="615"/>
      <c r="I113" s="615"/>
      <c r="J113" s="615"/>
      <c r="K113" s="615"/>
      <c r="L113" s="615"/>
      <c r="M113" s="615"/>
      <c r="N113" s="615"/>
      <c r="O113" s="615"/>
      <c r="P113" s="615"/>
      <c r="Q113" s="615"/>
      <c r="R113" s="615"/>
      <c r="S113" s="261"/>
      <c r="T113" s="19"/>
      <c r="U113" s="626"/>
      <c r="V113" s="207">
        <f t="shared" si="4"/>
        <v>1</v>
      </c>
      <c r="W113" s="626"/>
      <c r="X113" s="19"/>
      <c r="Y113" s="617"/>
      <c r="Z113" s="617"/>
      <c r="AA113" s="619"/>
      <c r="AB113" s="619"/>
      <c r="AC113" s="214"/>
      <c r="AD113" s="225">
        <v>-15</v>
      </c>
      <c r="AE113" s="232">
        <v>1</v>
      </c>
      <c r="AF113" s="225"/>
      <c r="AG113" s="19"/>
      <c r="AH113" s="79"/>
    </row>
    <row r="114" spans="1:34" ht="2.25" customHeight="1">
      <c r="A114" s="79"/>
      <c r="B114" s="19"/>
      <c r="C114" s="19"/>
      <c r="D114" s="615"/>
      <c r="E114" s="615"/>
      <c r="F114" s="615"/>
      <c r="G114" s="615"/>
      <c r="H114" s="615"/>
      <c r="I114" s="615"/>
      <c r="J114" s="615"/>
      <c r="K114" s="615"/>
      <c r="L114" s="615"/>
      <c r="M114" s="615"/>
      <c r="N114" s="615"/>
      <c r="O114" s="615"/>
      <c r="P114" s="615"/>
      <c r="Q114" s="615"/>
      <c r="R114" s="615"/>
      <c r="S114" s="261"/>
      <c r="T114" s="19"/>
      <c r="U114" s="626"/>
      <c r="V114" s="207">
        <f t="shared" si="4"/>
        <v>1</v>
      </c>
      <c r="W114" s="626"/>
      <c r="X114" s="19"/>
      <c r="Y114" s="187"/>
      <c r="Z114" s="187"/>
      <c r="AA114" s="619"/>
      <c r="AB114" s="619"/>
      <c r="AC114" s="214"/>
      <c r="AD114" s="225">
        <v>-14</v>
      </c>
      <c r="AE114" s="232">
        <v>1</v>
      </c>
      <c r="AF114" s="225"/>
      <c r="AG114" s="19"/>
      <c r="AH114" s="79"/>
    </row>
    <row r="115" spans="1:34" ht="2.25" customHeight="1">
      <c r="A115" s="79"/>
      <c r="B115" s="19"/>
      <c r="C115" s="19"/>
      <c r="D115" s="615"/>
      <c r="E115" s="615"/>
      <c r="F115" s="615"/>
      <c r="G115" s="615"/>
      <c r="H115" s="615"/>
      <c r="I115" s="615"/>
      <c r="J115" s="615"/>
      <c r="K115" s="615"/>
      <c r="L115" s="615"/>
      <c r="M115" s="615"/>
      <c r="N115" s="615"/>
      <c r="O115" s="615"/>
      <c r="P115" s="615"/>
      <c r="Q115" s="615"/>
      <c r="R115" s="615"/>
      <c r="S115" s="261"/>
      <c r="T115" s="19"/>
      <c r="U115" s="626"/>
      <c r="V115" s="207">
        <f t="shared" si="4"/>
        <v>1</v>
      </c>
      <c r="W115" s="626"/>
      <c r="X115" s="19"/>
      <c r="Y115" s="187"/>
      <c r="Z115" s="187"/>
      <c r="AA115" s="619"/>
      <c r="AB115" s="619"/>
      <c r="AC115" s="214"/>
      <c r="AD115" s="225">
        <v>-13</v>
      </c>
      <c r="AE115" s="232">
        <v>1</v>
      </c>
      <c r="AF115" s="225"/>
      <c r="AG115" s="19"/>
      <c r="AH115" s="79"/>
    </row>
    <row r="116" spans="1:34" ht="2.25" customHeight="1">
      <c r="A116" s="79"/>
      <c r="B116" s="19"/>
      <c r="C116" s="19"/>
      <c r="D116" s="615"/>
      <c r="E116" s="615"/>
      <c r="F116" s="615"/>
      <c r="G116" s="615"/>
      <c r="H116" s="615"/>
      <c r="I116" s="615"/>
      <c r="J116" s="615"/>
      <c r="K116" s="615"/>
      <c r="L116" s="615"/>
      <c r="M116" s="615"/>
      <c r="N116" s="615"/>
      <c r="O116" s="615"/>
      <c r="P116" s="615"/>
      <c r="Q116" s="615"/>
      <c r="R116" s="615"/>
      <c r="S116" s="261"/>
      <c r="T116" s="19"/>
      <c r="U116" s="626"/>
      <c r="V116" s="207">
        <f t="shared" si="4"/>
        <v>1</v>
      </c>
      <c r="W116" s="626"/>
      <c r="X116" s="19"/>
      <c r="Y116" s="187"/>
      <c r="Z116" s="187"/>
      <c r="AA116" s="619"/>
      <c r="AB116" s="619"/>
      <c r="AC116" s="214"/>
      <c r="AD116" s="225">
        <v>-12</v>
      </c>
      <c r="AE116" s="232">
        <v>1</v>
      </c>
      <c r="AF116" s="225"/>
      <c r="AG116" s="19"/>
      <c r="AH116" s="79"/>
    </row>
    <row r="117" spans="1:34" ht="2.25" customHeight="1">
      <c r="A117" s="79"/>
      <c r="B117" s="19"/>
      <c r="C117" s="19"/>
      <c r="D117" s="615"/>
      <c r="E117" s="615"/>
      <c r="F117" s="615"/>
      <c r="G117" s="615"/>
      <c r="H117" s="615"/>
      <c r="I117" s="615"/>
      <c r="J117" s="615"/>
      <c r="K117" s="615"/>
      <c r="L117" s="615"/>
      <c r="M117" s="615"/>
      <c r="N117" s="615"/>
      <c r="O117" s="615"/>
      <c r="P117" s="615"/>
      <c r="Q117" s="615"/>
      <c r="R117" s="615"/>
      <c r="S117" s="261"/>
      <c r="T117" s="19"/>
      <c r="U117" s="626"/>
      <c r="V117" s="207">
        <f t="shared" si="4"/>
        <v>1</v>
      </c>
      <c r="W117" s="626"/>
      <c r="X117" s="19"/>
      <c r="Y117" s="187"/>
      <c r="Z117" s="187"/>
      <c r="AA117" s="619"/>
      <c r="AB117" s="619"/>
      <c r="AC117" s="214"/>
      <c r="AD117" s="225">
        <v>-11</v>
      </c>
      <c r="AE117" s="232">
        <v>1</v>
      </c>
      <c r="AF117" s="225"/>
      <c r="AG117" s="19"/>
      <c r="AH117" s="79"/>
    </row>
    <row r="118" spans="1:34" ht="2.25" customHeight="1">
      <c r="A118" s="79"/>
      <c r="B118" s="19"/>
      <c r="C118" s="19"/>
      <c r="D118" s="615"/>
      <c r="E118" s="615"/>
      <c r="F118" s="615"/>
      <c r="G118" s="615"/>
      <c r="H118" s="615"/>
      <c r="I118" s="615"/>
      <c r="J118" s="615"/>
      <c r="K118" s="615"/>
      <c r="L118" s="615"/>
      <c r="M118" s="615"/>
      <c r="N118" s="615"/>
      <c r="O118" s="615"/>
      <c r="P118" s="615"/>
      <c r="Q118" s="615"/>
      <c r="R118" s="615"/>
      <c r="S118" s="261"/>
      <c r="T118" s="19"/>
      <c r="U118" s="626"/>
      <c r="V118" s="207">
        <f t="shared" si="4"/>
        <v>1</v>
      </c>
      <c r="W118" s="626"/>
      <c r="X118" s="19"/>
      <c r="Y118" s="187"/>
      <c r="Z118" s="187"/>
      <c r="AA118" s="619"/>
      <c r="AB118" s="619"/>
      <c r="AC118" s="214"/>
      <c r="AD118" s="226">
        <v>-10</v>
      </c>
      <c r="AE118" s="232">
        <v>1</v>
      </c>
      <c r="AF118" s="225"/>
      <c r="AG118" s="19"/>
      <c r="AH118" s="79"/>
    </row>
    <row r="119" spans="1:34" ht="2.25" customHeight="1">
      <c r="A119" s="79"/>
      <c r="B119" s="19"/>
      <c r="C119" s="19"/>
      <c r="D119" s="615"/>
      <c r="E119" s="615"/>
      <c r="F119" s="615"/>
      <c r="G119" s="615"/>
      <c r="H119" s="615"/>
      <c r="I119" s="615"/>
      <c r="J119" s="615"/>
      <c r="K119" s="615"/>
      <c r="L119" s="615"/>
      <c r="M119" s="615"/>
      <c r="N119" s="615"/>
      <c r="O119" s="615"/>
      <c r="P119" s="615"/>
      <c r="Q119" s="615"/>
      <c r="R119" s="615"/>
      <c r="S119" s="261"/>
      <c r="T119" s="19"/>
      <c r="U119" s="626"/>
      <c r="V119" s="207">
        <f t="shared" si="4"/>
        <v>1</v>
      </c>
      <c r="W119" s="626"/>
      <c r="X119" s="19"/>
      <c r="Y119" s="187"/>
      <c r="Z119" s="187"/>
      <c r="AA119" s="619"/>
      <c r="AB119" s="619"/>
      <c r="AC119" s="214"/>
      <c r="AD119" s="225">
        <v>-9</v>
      </c>
      <c r="AE119" s="232">
        <v>1</v>
      </c>
      <c r="AF119" s="225"/>
      <c r="AG119" s="19"/>
      <c r="AH119" s="79"/>
    </row>
    <row r="120" spans="1:34" ht="2.25" customHeight="1">
      <c r="A120" s="79"/>
      <c r="B120" s="19"/>
      <c r="C120" s="19"/>
      <c r="D120" s="615"/>
      <c r="E120" s="615"/>
      <c r="F120" s="615"/>
      <c r="G120" s="615"/>
      <c r="H120" s="615"/>
      <c r="I120" s="615"/>
      <c r="J120" s="615"/>
      <c r="K120" s="615"/>
      <c r="L120" s="615"/>
      <c r="M120" s="615"/>
      <c r="N120" s="615"/>
      <c r="O120" s="615"/>
      <c r="P120" s="615"/>
      <c r="Q120" s="615"/>
      <c r="R120" s="615"/>
      <c r="S120" s="261"/>
      <c r="T120" s="19"/>
      <c r="U120" s="626"/>
      <c r="V120" s="207">
        <f t="shared" si="4"/>
        <v>1</v>
      </c>
      <c r="W120" s="626"/>
      <c r="X120" s="19"/>
      <c r="Y120" s="187"/>
      <c r="Z120" s="187"/>
      <c r="AA120" s="619"/>
      <c r="AB120" s="619"/>
      <c r="AC120" s="214"/>
      <c r="AD120" s="225">
        <v>-8</v>
      </c>
      <c r="AE120" s="232">
        <v>1</v>
      </c>
      <c r="AF120" s="225"/>
      <c r="AG120" s="19"/>
      <c r="AH120" s="79"/>
    </row>
    <row r="121" spans="1:34" ht="2.25" customHeight="1">
      <c r="A121" s="79"/>
      <c r="B121" s="19"/>
      <c r="C121" s="19"/>
      <c r="D121" s="261"/>
      <c r="E121" s="261"/>
      <c r="F121" s="261"/>
      <c r="G121" s="261"/>
      <c r="H121" s="261"/>
      <c r="I121" s="261"/>
      <c r="J121" s="261"/>
      <c r="K121" s="261"/>
      <c r="L121" s="261"/>
      <c r="M121" s="261"/>
      <c r="N121" s="261"/>
      <c r="O121" s="261"/>
      <c r="P121" s="261"/>
      <c r="Q121" s="261"/>
      <c r="R121" s="260"/>
      <c r="S121" s="261"/>
      <c r="T121" s="19"/>
      <c r="U121" s="626"/>
      <c r="V121" s="207">
        <f aca="true" t="shared" si="5" ref="V121:V152">IF($AJ$30="Yes",AE121,IF($U$55*100&gt;AD121,1,0))</f>
        <v>1</v>
      </c>
      <c r="W121" s="626"/>
      <c r="X121" s="19"/>
      <c r="Y121" s="187"/>
      <c r="Z121" s="187"/>
      <c r="AA121" s="619"/>
      <c r="AB121" s="619"/>
      <c r="AC121" s="214"/>
      <c r="AD121" s="225">
        <v>-7</v>
      </c>
      <c r="AE121" s="232">
        <v>1</v>
      </c>
      <c r="AF121" s="225"/>
      <c r="AG121" s="19"/>
      <c r="AH121" s="79"/>
    </row>
    <row r="122" spans="1:34" ht="2.25" customHeight="1">
      <c r="A122" s="79"/>
      <c r="B122" s="19"/>
      <c r="C122" s="19"/>
      <c r="D122" s="261"/>
      <c r="E122" s="261"/>
      <c r="F122" s="261"/>
      <c r="G122" s="261"/>
      <c r="H122" s="264"/>
      <c r="I122" s="264"/>
      <c r="J122" s="264"/>
      <c r="K122" s="264"/>
      <c r="L122" s="264"/>
      <c r="M122" s="264"/>
      <c r="N122" s="264"/>
      <c r="O122" s="264"/>
      <c r="P122" s="264"/>
      <c r="Q122" s="264"/>
      <c r="R122" s="260"/>
      <c r="S122" s="261"/>
      <c r="T122" s="19"/>
      <c r="U122" s="626"/>
      <c r="V122" s="207">
        <f t="shared" si="5"/>
        <v>1</v>
      </c>
      <c r="W122" s="626"/>
      <c r="X122" s="19"/>
      <c r="Y122" s="187"/>
      <c r="Z122" s="187"/>
      <c r="AA122" s="619"/>
      <c r="AB122" s="619"/>
      <c r="AC122" s="214"/>
      <c r="AD122" s="225">
        <v>-6</v>
      </c>
      <c r="AE122" s="232">
        <v>1</v>
      </c>
      <c r="AF122" s="225"/>
      <c r="AG122" s="19"/>
      <c r="AH122" s="79"/>
    </row>
    <row r="123" spans="1:34" ht="2.25" customHeight="1">
      <c r="A123" s="79"/>
      <c r="B123" s="19"/>
      <c r="C123" s="19"/>
      <c r="D123" s="261"/>
      <c r="E123" s="261"/>
      <c r="F123" s="261"/>
      <c r="G123" s="261"/>
      <c r="H123" s="264"/>
      <c r="I123" s="264"/>
      <c r="J123" s="264"/>
      <c r="K123" s="264"/>
      <c r="L123" s="264"/>
      <c r="M123" s="264"/>
      <c r="N123" s="264"/>
      <c r="O123" s="264"/>
      <c r="P123" s="264"/>
      <c r="Q123" s="264"/>
      <c r="R123" s="260"/>
      <c r="S123" s="261"/>
      <c r="T123" s="19"/>
      <c r="U123" s="626"/>
      <c r="V123" s="207">
        <f t="shared" si="5"/>
        <v>1</v>
      </c>
      <c r="W123" s="626"/>
      <c r="X123" s="19"/>
      <c r="Y123" s="187"/>
      <c r="Z123" s="187"/>
      <c r="AA123" s="619"/>
      <c r="AB123" s="619"/>
      <c r="AC123" s="214"/>
      <c r="AD123" s="225">
        <v>-5</v>
      </c>
      <c r="AE123" s="232">
        <v>1</v>
      </c>
      <c r="AF123" s="225"/>
      <c r="AG123" s="19"/>
      <c r="AH123" s="79"/>
    </row>
    <row r="124" spans="1:34" ht="2.25" customHeight="1">
      <c r="A124" s="79"/>
      <c r="B124" s="19"/>
      <c r="C124" s="19"/>
      <c r="D124" s="261"/>
      <c r="E124" s="261"/>
      <c r="F124" s="261"/>
      <c r="G124" s="261"/>
      <c r="H124" s="264"/>
      <c r="I124" s="264"/>
      <c r="J124" s="264"/>
      <c r="K124" s="264"/>
      <c r="L124" s="264"/>
      <c r="M124" s="264"/>
      <c r="N124" s="264"/>
      <c r="O124" s="264"/>
      <c r="P124" s="264"/>
      <c r="Q124" s="264"/>
      <c r="R124" s="260"/>
      <c r="S124" s="261"/>
      <c r="T124" s="19"/>
      <c r="U124" s="626"/>
      <c r="V124" s="207">
        <f t="shared" si="5"/>
        <v>1</v>
      </c>
      <c r="W124" s="626"/>
      <c r="X124" s="19"/>
      <c r="Y124" s="187"/>
      <c r="Z124" s="187"/>
      <c r="AA124" s="619"/>
      <c r="AB124" s="619"/>
      <c r="AC124" s="214"/>
      <c r="AD124" s="225">
        <v>-4</v>
      </c>
      <c r="AE124" s="232">
        <v>1</v>
      </c>
      <c r="AF124" s="225"/>
      <c r="AG124" s="19"/>
      <c r="AH124" s="79"/>
    </row>
    <row r="125" spans="1:34" ht="2.25" customHeight="1">
      <c r="A125" s="79"/>
      <c r="B125" s="19"/>
      <c r="C125" s="19"/>
      <c r="D125" s="261"/>
      <c r="E125" s="261"/>
      <c r="F125" s="261"/>
      <c r="G125" s="261"/>
      <c r="H125" s="264"/>
      <c r="I125" s="264"/>
      <c r="J125" s="264"/>
      <c r="K125" s="264"/>
      <c r="L125" s="264"/>
      <c r="M125" s="264"/>
      <c r="N125" s="264"/>
      <c r="O125" s="264"/>
      <c r="P125" s="264"/>
      <c r="Q125" s="264"/>
      <c r="R125" s="260"/>
      <c r="S125" s="261"/>
      <c r="T125" s="19"/>
      <c r="U125" s="626"/>
      <c r="V125" s="207">
        <f t="shared" si="5"/>
        <v>1</v>
      </c>
      <c r="W125" s="626"/>
      <c r="X125" s="19"/>
      <c r="Y125" s="617" t="s">
        <v>445</v>
      </c>
      <c r="Z125" s="617"/>
      <c r="AA125" s="619"/>
      <c r="AB125" s="619"/>
      <c r="AC125" s="214"/>
      <c r="AD125" s="225">
        <v>-3</v>
      </c>
      <c r="AE125" s="232">
        <v>1</v>
      </c>
      <c r="AF125" s="225"/>
      <c r="AG125" s="19"/>
      <c r="AH125" s="79"/>
    </row>
    <row r="126" spans="1:34" ht="2.25" customHeight="1">
      <c r="A126" s="79"/>
      <c r="B126" s="19"/>
      <c r="C126" s="19"/>
      <c r="D126" s="261"/>
      <c r="E126" s="261"/>
      <c r="F126" s="261"/>
      <c r="G126" s="261"/>
      <c r="H126" s="264"/>
      <c r="I126" s="264"/>
      <c r="J126" s="264"/>
      <c r="K126" s="264"/>
      <c r="L126" s="264"/>
      <c r="M126" s="264"/>
      <c r="N126" s="264"/>
      <c r="O126" s="264"/>
      <c r="P126" s="264"/>
      <c r="Q126" s="264"/>
      <c r="R126" s="260"/>
      <c r="S126" s="261"/>
      <c r="T126" s="19"/>
      <c r="U126" s="626"/>
      <c r="V126" s="207">
        <f t="shared" si="5"/>
        <v>1</v>
      </c>
      <c r="W126" s="626"/>
      <c r="X126" s="19"/>
      <c r="Y126" s="617"/>
      <c r="Z126" s="617"/>
      <c r="AA126" s="619"/>
      <c r="AB126" s="619"/>
      <c r="AC126" s="214"/>
      <c r="AD126" s="225">
        <v>-2</v>
      </c>
      <c r="AE126" s="232">
        <v>1</v>
      </c>
      <c r="AF126" s="225"/>
      <c r="AG126" s="19"/>
      <c r="AH126" s="79"/>
    </row>
    <row r="127" spans="1:34" ht="2.25" customHeight="1">
      <c r="A127" s="79"/>
      <c r="B127" s="19"/>
      <c r="C127" s="19"/>
      <c r="D127" s="261"/>
      <c r="E127" s="261"/>
      <c r="F127" s="261"/>
      <c r="G127" s="261"/>
      <c r="H127" s="264"/>
      <c r="I127" s="264"/>
      <c r="J127" s="264"/>
      <c r="K127" s="264"/>
      <c r="L127" s="264"/>
      <c r="M127" s="264"/>
      <c r="N127" s="264"/>
      <c r="O127" s="264"/>
      <c r="P127" s="264"/>
      <c r="Q127" s="264"/>
      <c r="R127" s="260"/>
      <c r="S127" s="261"/>
      <c r="T127" s="19"/>
      <c r="U127" s="626"/>
      <c r="V127" s="207">
        <f t="shared" si="5"/>
        <v>1</v>
      </c>
      <c r="W127" s="626"/>
      <c r="X127" s="19"/>
      <c r="Y127" s="617"/>
      <c r="Z127" s="617"/>
      <c r="AA127" s="619"/>
      <c r="AB127" s="619"/>
      <c r="AC127" s="214"/>
      <c r="AD127" s="225">
        <v>-1</v>
      </c>
      <c r="AE127" s="232">
        <v>1</v>
      </c>
      <c r="AF127" s="225"/>
      <c r="AG127" s="19"/>
      <c r="AH127" s="79"/>
    </row>
    <row r="128" spans="1:34" ht="2.25" customHeight="1" thickBot="1">
      <c r="A128" s="79"/>
      <c r="B128" s="19"/>
      <c r="C128" s="19"/>
      <c r="D128" s="261"/>
      <c r="E128" s="261"/>
      <c r="F128" s="261"/>
      <c r="G128" s="261"/>
      <c r="H128" s="264"/>
      <c r="I128" s="264"/>
      <c r="J128" s="264"/>
      <c r="K128" s="264"/>
      <c r="L128" s="264"/>
      <c r="M128" s="264"/>
      <c r="N128" s="264"/>
      <c r="O128" s="264"/>
      <c r="P128" s="264"/>
      <c r="Q128" s="264"/>
      <c r="R128" s="260"/>
      <c r="S128" s="261"/>
      <c r="T128" s="19"/>
      <c r="U128" s="626"/>
      <c r="V128" s="207">
        <f t="shared" si="5"/>
        <v>1</v>
      </c>
      <c r="W128" s="626"/>
      <c r="X128" s="185"/>
      <c r="Y128" s="617"/>
      <c r="Z128" s="617"/>
      <c r="AA128" s="619"/>
      <c r="AB128" s="619"/>
      <c r="AC128" s="214"/>
      <c r="AD128" s="226">
        <v>0</v>
      </c>
      <c r="AE128" s="232">
        <v>1</v>
      </c>
      <c r="AF128" s="225"/>
      <c r="AG128" s="19"/>
      <c r="AH128" s="79"/>
    </row>
    <row r="129" spans="1:34" ht="2.25" customHeight="1" thickTop="1">
      <c r="A129" s="79"/>
      <c r="B129" s="19"/>
      <c r="C129" s="19"/>
      <c r="D129" s="261"/>
      <c r="E129" s="261"/>
      <c r="F129" s="261"/>
      <c r="G129" s="261"/>
      <c r="H129" s="264"/>
      <c r="I129" s="264"/>
      <c r="J129" s="638"/>
      <c r="K129" s="264"/>
      <c r="L129" s="264"/>
      <c r="M129" s="264"/>
      <c r="N129" s="264"/>
      <c r="O129" s="264"/>
      <c r="P129" s="264"/>
      <c r="Q129" s="264"/>
      <c r="R129" s="264"/>
      <c r="S129" s="248"/>
      <c r="T129" s="53"/>
      <c r="U129" s="626"/>
      <c r="V129" s="235">
        <f t="shared" si="5"/>
        <v>1</v>
      </c>
      <c r="W129" s="626"/>
      <c r="X129" s="53"/>
      <c r="Y129" s="617"/>
      <c r="Z129" s="617"/>
      <c r="AA129" s="619"/>
      <c r="AB129" s="619"/>
      <c r="AC129" s="214"/>
      <c r="AD129" s="225">
        <v>1</v>
      </c>
      <c r="AE129" s="232">
        <v>1</v>
      </c>
      <c r="AF129" s="225"/>
      <c r="AG129" s="19"/>
      <c r="AH129" s="79"/>
    </row>
    <row r="130" spans="1:34" ht="2.25" customHeight="1">
      <c r="A130" s="79"/>
      <c r="B130" s="19"/>
      <c r="C130" s="19"/>
      <c r="D130" s="261"/>
      <c r="E130" s="261"/>
      <c r="F130" s="261"/>
      <c r="G130" s="261"/>
      <c r="H130" s="264"/>
      <c r="I130" s="264"/>
      <c r="J130" s="638"/>
      <c r="K130" s="264"/>
      <c r="L130" s="264"/>
      <c r="M130" s="264"/>
      <c r="N130" s="264"/>
      <c r="O130" s="264"/>
      <c r="P130" s="264"/>
      <c r="Q130" s="264"/>
      <c r="R130" s="264"/>
      <c r="S130" s="248"/>
      <c r="T130" s="53"/>
      <c r="U130" s="626"/>
      <c r="V130" s="207">
        <f t="shared" si="5"/>
        <v>1</v>
      </c>
      <c r="W130" s="626"/>
      <c r="X130" s="53"/>
      <c r="Y130" s="617"/>
      <c r="Z130" s="617"/>
      <c r="AA130" s="619"/>
      <c r="AB130" s="619"/>
      <c r="AC130" s="214"/>
      <c r="AD130" s="225">
        <v>2</v>
      </c>
      <c r="AE130" s="232">
        <v>1</v>
      </c>
      <c r="AF130" s="225"/>
      <c r="AG130" s="19"/>
      <c r="AH130" s="79"/>
    </row>
    <row r="131" spans="1:34" ht="2.25" customHeight="1">
      <c r="A131" s="79"/>
      <c r="B131" s="19"/>
      <c r="C131" s="19"/>
      <c r="D131" s="261"/>
      <c r="E131" s="261"/>
      <c r="F131" s="261"/>
      <c r="G131" s="261"/>
      <c r="H131" s="264"/>
      <c r="I131" s="264"/>
      <c r="J131" s="638"/>
      <c r="K131" s="264"/>
      <c r="L131" s="264"/>
      <c r="M131" s="264"/>
      <c r="N131" s="264"/>
      <c r="O131" s="264"/>
      <c r="P131" s="264"/>
      <c r="Q131" s="264"/>
      <c r="R131" s="264"/>
      <c r="S131" s="248"/>
      <c r="T131" s="53"/>
      <c r="U131" s="626"/>
      <c r="V131" s="207">
        <f t="shared" si="5"/>
        <v>1</v>
      </c>
      <c r="W131" s="626"/>
      <c r="X131" s="53"/>
      <c r="Y131" s="617"/>
      <c r="Z131" s="617"/>
      <c r="AA131" s="619"/>
      <c r="AB131" s="619"/>
      <c r="AC131" s="214"/>
      <c r="AD131" s="225">
        <v>3</v>
      </c>
      <c r="AE131" s="232">
        <v>1</v>
      </c>
      <c r="AF131" s="225"/>
      <c r="AG131" s="19"/>
      <c r="AH131" s="79"/>
    </row>
    <row r="132" spans="1:34" ht="2.25" customHeight="1">
      <c r="A132" s="79"/>
      <c r="B132" s="19"/>
      <c r="C132" s="19"/>
      <c r="D132" s="261"/>
      <c r="E132" s="261"/>
      <c r="F132" s="261"/>
      <c r="G132" s="261"/>
      <c r="H132" s="264"/>
      <c r="I132" s="264"/>
      <c r="J132" s="638"/>
      <c r="K132" s="264"/>
      <c r="L132" s="264"/>
      <c r="M132" s="264"/>
      <c r="N132" s="264"/>
      <c r="O132" s="264"/>
      <c r="P132" s="264"/>
      <c r="Q132" s="264"/>
      <c r="R132" s="264"/>
      <c r="S132" s="248"/>
      <c r="T132" s="53"/>
      <c r="U132" s="626"/>
      <c r="V132" s="207">
        <f t="shared" si="5"/>
        <v>1</v>
      </c>
      <c r="W132" s="626"/>
      <c r="X132" s="53"/>
      <c r="Y132" s="617"/>
      <c r="Z132" s="617"/>
      <c r="AA132" s="619"/>
      <c r="AB132" s="619"/>
      <c r="AC132" s="214"/>
      <c r="AD132" s="225">
        <v>4</v>
      </c>
      <c r="AE132" s="232">
        <v>1</v>
      </c>
      <c r="AF132" s="225"/>
      <c r="AG132" s="19"/>
      <c r="AH132" s="79"/>
    </row>
    <row r="133" spans="1:34" ht="2.25" customHeight="1">
      <c r="A133" s="79"/>
      <c r="B133" s="19"/>
      <c r="C133" s="19"/>
      <c r="D133" s="261"/>
      <c r="E133" s="261"/>
      <c r="F133" s="261"/>
      <c r="G133" s="261"/>
      <c r="H133" s="264"/>
      <c r="I133" s="264"/>
      <c r="J133" s="638"/>
      <c r="K133" s="264"/>
      <c r="L133" s="264"/>
      <c r="M133" s="264"/>
      <c r="N133" s="264"/>
      <c r="O133" s="264"/>
      <c r="P133" s="264"/>
      <c r="Q133" s="264"/>
      <c r="R133" s="264"/>
      <c r="S133" s="248"/>
      <c r="T133" s="53"/>
      <c r="U133" s="626"/>
      <c r="V133" s="207">
        <f t="shared" si="5"/>
        <v>1</v>
      </c>
      <c r="W133" s="626"/>
      <c r="X133" s="53"/>
      <c r="Y133" s="617"/>
      <c r="Z133" s="617"/>
      <c r="AA133" s="619"/>
      <c r="AB133" s="619"/>
      <c r="AC133" s="214"/>
      <c r="AD133" s="225">
        <v>5</v>
      </c>
      <c r="AE133" s="232">
        <v>1</v>
      </c>
      <c r="AF133" s="225"/>
      <c r="AG133" s="19"/>
      <c r="AH133" s="79"/>
    </row>
    <row r="134" spans="1:34" ht="2.25" customHeight="1">
      <c r="A134" s="79"/>
      <c r="B134" s="19"/>
      <c r="C134" s="19"/>
      <c r="D134" s="261"/>
      <c r="E134" s="261"/>
      <c r="F134" s="261"/>
      <c r="G134" s="261"/>
      <c r="H134" s="264"/>
      <c r="I134" s="264"/>
      <c r="J134" s="638"/>
      <c r="K134" s="264"/>
      <c r="L134" s="264"/>
      <c r="M134" s="264"/>
      <c r="N134" s="264"/>
      <c r="O134" s="264"/>
      <c r="P134" s="264"/>
      <c r="Q134" s="264"/>
      <c r="R134" s="264"/>
      <c r="S134" s="248"/>
      <c r="T134" s="53"/>
      <c r="U134" s="626"/>
      <c r="V134" s="207">
        <f t="shared" si="5"/>
        <v>1</v>
      </c>
      <c r="W134" s="626"/>
      <c r="X134" s="53"/>
      <c r="Y134" s="191"/>
      <c r="Z134" s="191"/>
      <c r="AA134" s="619"/>
      <c r="AB134" s="619"/>
      <c r="AC134" s="214"/>
      <c r="AD134" s="225">
        <v>6</v>
      </c>
      <c r="AE134" s="232">
        <v>1</v>
      </c>
      <c r="AF134" s="225"/>
      <c r="AG134" s="19"/>
      <c r="AH134" s="79"/>
    </row>
    <row r="135" spans="1:34" ht="2.25" customHeight="1">
      <c r="A135" s="79"/>
      <c r="B135" s="19"/>
      <c r="C135" s="19"/>
      <c r="D135" s="261"/>
      <c r="E135" s="261"/>
      <c r="F135" s="261"/>
      <c r="G135" s="261"/>
      <c r="H135" s="264"/>
      <c r="I135" s="264"/>
      <c r="J135" s="638"/>
      <c r="K135" s="264"/>
      <c r="L135" s="264"/>
      <c r="M135" s="264"/>
      <c r="N135" s="264"/>
      <c r="O135" s="264"/>
      <c r="P135" s="264"/>
      <c r="Q135" s="264"/>
      <c r="R135" s="264"/>
      <c r="S135" s="248"/>
      <c r="T135" s="53"/>
      <c r="U135" s="626"/>
      <c r="V135" s="207">
        <f t="shared" si="5"/>
        <v>1</v>
      </c>
      <c r="W135" s="626"/>
      <c r="X135" s="53"/>
      <c r="Y135" s="191"/>
      <c r="Z135" s="191"/>
      <c r="AA135" s="619"/>
      <c r="AB135" s="619"/>
      <c r="AC135" s="214"/>
      <c r="AD135" s="225">
        <v>7</v>
      </c>
      <c r="AE135" s="232">
        <v>1</v>
      </c>
      <c r="AF135" s="225"/>
      <c r="AG135" s="19"/>
      <c r="AH135" s="79"/>
    </row>
    <row r="136" spans="1:34" ht="2.25" customHeight="1">
      <c r="A136" s="79"/>
      <c r="B136" s="19"/>
      <c r="C136" s="19"/>
      <c r="D136" s="261"/>
      <c r="E136" s="261"/>
      <c r="F136" s="261"/>
      <c r="G136" s="261"/>
      <c r="H136" s="261"/>
      <c r="I136" s="261"/>
      <c r="J136" s="261"/>
      <c r="K136" s="261"/>
      <c r="L136" s="261"/>
      <c r="M136" s="261"/>
      <c r="N136" s="261"/>
      <c r="O136" s="261"/>
      <c r="P136" s="261"/>
      <c r="Q136" s="261"/>
      <c r="R136" s="261"/>
      <c r="S136" s="248"/>
      <c r="T136" s="53"/>
      <c r="U136" s="626"/>
      <c r="V136" s="207">
        <f t="shared" si="5"/>
        <v>1</v>
      </c>
      <c r="W136" s="626"/>
      <c r="X136" s="53"/>
      <c r="Y136" s="191"/>
      <c r="Z136" s="191"/>
      <c r="AA136" s="619"/>
      <c r="AB136" s="619"/>
      <c r="AC136" s="214"/>
      <c r="AD136" s="225">
        <v>8</v>
      </c>
      <c r="AE136" s="232">
        <v>1</v>
      </c>
      <c r="AF136" s="225"/>
      <c r="AG136" s="19"/>
      <c r="AH136" s="79"/>
    </row>
    <row r="137" spans="1:34" ht="2.25" customHeight="1">
      <c r="A137" s="79"/>
      <c r="B137" s="19"/>
      <c r="C137" s="19"/>
      <c r="D137" s="261"/>
      <c r="E137" s="261"/>
      <c r="F137" s="261"/>
      <c r="G137" s="261"/>
      <c r="H137" s="261"/>
      <c r="I137" s="261"/>
      <c r="J137" s="261"/>
      <c r="K137" s="261"/>
      <c r="L137" s="261"/>
      <c r="M137" s="261"/>
      <c r="N137" s="261"/>
      <c r="O137" s="261"/>
      <c r="P137" s="261"/>
      <c r="Q137" s="261"/>
      <c r="R137" s="261"/>
      <c r="S137" s="248"/>
      <c r="T137" s="53"/>
      <c r="U137" s="626"/>
      <c r="V137" s="207">
        <f t="shared" si="5"/>
        <v>1</v>
      </c>
      <c r="W137" s="626"/>
      <c r="X137" s="53"/>
      <c r="Y137" s="191"/>
      <c r="Z137" s="191"/>
      <c r="AA137" s="619"/>
      <c r="AB137" s="619"/>
      <c r="AC137" s="214"/>
      <c r="AD137" s="225">
        <v>9</v>
      </c>
      <c r="AE137" s="232">
        <v>1</v>
      </c>
      <c r="AF137" s="225"/>
      <c r="AG137" s="19"/>
      <c r="AH137" s="79"/>
    </row>
    <row r="138" spans="1:34" ht="2.25" customHeight="1">
      <c r="A138" s="79"/>
      <c r="B138" s="19"/>
      <c r="C138" s="19"/>
      <c r="D138" s="261"/>
      <c r="E138" s="261"/>
      <c r="F138" s="261"/>
      <c r="G138" s="261"/>
      <c r="H138" s="261"/>
      <c r="I138" s="261"/>
      <c r="J138" s="261"/>
      <c r="K138" s="261"/>
      <c r="L138" s="261"/>
      <c r="M138" s="261"/>
      <c r="N138" s="261"/>
      <c r="O138" s="261"/>
      <c r="P138" s="261"/>
      <c r="Q138" s="261"/>
      <c r="R138" s="261"/>
      <c r="S138" s="248"/>
      <c r="T138" s="53"/>
      <c r="U138" s="626"/>
      <c r="V138" s="207">
        <f t="shared" si="5"/>
        <v>1</v>
      </c>
      <c r="W138" s="626"/>
      <c r="X138" s="53"/>
      <c r="Y138" s="191"/>
      <c r="Z138" s="191"/>
      <c r="AA138" s="619"/>
      <c r="AB138" s="619"/>
      <c r="AC138" s="214"/>
      <c r="AD138" s="226">
        <v>10</v>
      </c>
      <c r="AE138" s="232">
        <v>1</v>
      </c>
      <c r="AF138" s="225"/>
      <c r="AG138" s="19"/>
      <c r="AH138" s="79"/>
    </row>
    <row r="139" spans="1:34" ht="2.25" customHeight="1">
      <c r="A139" s="79"/>
      <c r="B139" s="19"/>
      <c r="C139" s="19"/>
      <c r="D139" s="261"/>
      <c r="E139" s="261"/>
      <c r="F139" s="261"/>
      <c r="G139" s="261"/>
      <c r="H139" s="261"/>
      <c r="I139" s="261"/>
      <c r="J139" s="261"/>
      <c r="K139" s="261"/>
      <c r="L139" s="261"/>
      <c r="M139" s="261"/>
      <c r="N139" s="261"/>
      <c r="O139" s="261"/>
      <c r="P139" s="261"/>
      <c r="Q139" s="261"/>
      <c r="R139" s="261"/>
      <c r="S139" s="261"/>
      <c r="T139" s="19"/>
      <c r="U139" s="626"/>
      <c r="V139" s="207">
        <f t="shared" si="5"/>
        <v>1</v>
      </c>
      <c r="W139" s="626"/>
      <c r="X139" s="19"/>
      <c r="Y139" s="187"/>
      <c r="Z139" s="187"/>
      <c r="AA139" s="619"/>
      <c r="AB139" s="619"/>
      <c r="AC139" s="214"/>
      <c r="AD139" s="225">
        <v>11</v>
      </c>
      <c r="AE139" s="232">
        <v>1</v>
      </c>
      <c r="AF139" s="225"/>
      <c r="AG139" s="19"/>
      <c r="AH139" s="79"/>
    </row>
    <row r="140" spans="1:34" ht="2.25" customHeight="1">
      <c r="A140" s="79"/>
      <c r="B140" s="19"/>
      <c r="C140" s="19"/>
      <c r="D140" s="261"/>
      <c r="E140" s="261"/>
      <c r="F140" s="261"/>
      <c r="G140" s="261"/>
      <c r="H140" s="261"/>
      <c r="I140" s="261"/>
      <c r="J140" s="261"/>
      <c r="K140" s="261"/>
      <c r="L140" s="614" t="s">
        <v>427</v>
      </c>
      <c r="M140" s="614"/>
      <c r="N140" s="614"/>
      <c r="O140" s="614"/>
      <c r="P140" s="614"/>
      <c r="Q140" s="614"/>
      <c r="R140" s="265"/>
      <c r="S140" s="265"/>
      <c r="T140" s="236"/>
      <c r="U140" s="626"/>
      <c r="V140" s="207">
        <f t="shared" si="5"/>
        <v>1</v>
      </c>
      <c r="W140" s="626"/>
      <c r="X140" s="19"/>
      <c r="Y140" s="187"/>
      <c r="Z140" s="187"/>
      <c r="AA140" s="619"/>
      <c r="AB140" s="619"/>
      <c r="AC140" s="214"/>
      <c r="AD140" s="225">
        <v>12</v>
      </c>
      <c r="AE140" s="232">
        <v>1</v>
      </c>
      <c r="AF140" s="225"/>
      <c r="AG140" s="19"/>
      <c r="AH140" s="79"/>
    </row>
    <row r="141" spans="1:34" ht="2.25" customHeight="1">
      <c r="A141" s="79"/>
      <c r="B141" s="19"/>
      <c r="C141" s="19"/>
      <c r="D141" s="261"/>
      <c r="E141" s="261"/>
      <c r="F141" s="261"/>
      <c r="G141" s="261"/>
      <c r="H141" s="261"/>
      <c r="I141" s="261"/>
      <c r="J141" s="261"/>
      <c r="K141" s="261"/>
      <c r="L141" s="614"/>
      <c r="M141" s="614"/>
      <c r="N141" s="614"/>
      <c r="O141" s="614"/>
      <c r="P141" s="614"/>
      <c r="Q141" s="614"/>
      <c r="R141" s="265"/>
      <c r="S141" s="265"/>
      <c r="T141" s="236"/>
      <c r="U141" s="626"/>
      <c r="V141" s="207">
        <f t="shared" si="5"/>
        <v>1</v>
      </c>
      <c r="W141" s="626"/>
      <c r="X141" s="19"/>
      <c r="Y141" s="187"/>
      <c r="Z141" s="187"/>
      <c r="AA141" s="619"/>
      <c r="AB141" s="619"/>
      <c r="AC141" s="214"/>
      <c r="AD141" s="225">
        <v>13</v>
      </c>
      <c r="AE141" s="232">
        <v>1</v>
      </c>
      <c r="AF141" s="225"/>
      <c r="AG141" s="19"/>
      <c r="AH141" s="79"/>
    </row>
    <row r="142" spans="1:34" ht="2.25" customHeight="1">
      <c r="A142" s="79"/>
      <c r="B142" s="19"/>
      <c r="C142" s="19"/>
      <c r="D142" s="261"/>
      <c r="E142" s="261"/>
      <c r="F142" s="261"/>
      <c r="G142" s="261"/>
      <c r="H142" s="261"/>
      <c r="I142" s="261"/>
      <c r="J142" s="261"/>
      <c r="K142" s="261"/>
      <c r="L142" s="614"/>
      <c r="M142" s="614"/>
      <c r="N142" s="614"/>
      <c r="O142" s="614"/>
      <c r="P142" s="614"/>
      <c r="Q142" s="614"/>
      <c r="R142" s="265"/>
      <c r="S142" s="265"/>
      <c r="T142" s="236"/>
      <c r="U142" s="626"/>
      <c r="V142" s="207">
        <f t="shared" si="5"/>
        <v>1</v>
      </c>
      <c r="W142" s="626"/>
      <c r="X142" s="19"/>
      <c r="Y142" s="187"/>
      <c r="Z142" s="187"/>
      <c r="AA142" s="619"/>
      <c r="AB142" s="619"/>
      <c r="AC142" s="214"/>
      <c r="AD142" s="225">
        <v>14</v>
      </c>
      <c r="AE142" s="232">
        <v>1</v>
      </c>
      <c r="AF142" s="225"/>
      <c r="AG142" s="19"/>
      <c r="AH142" s="79"/>
    </row>
    <row r="143" spans="1:34" ht="2.25" customHeight="1">
      <c r="A143" s="79"/>
      <c r="B143" s="19"/>
      <c r="C143" s="19"/>
      <c r="D143" s="261"/>
      <c r="E143" s="261"/>
      <c r="F143" s="261"/>
      <c r="G143" s="261"/>
      <c r="H143" s="261"/>
      <c r="I143" s="261"/>
      <c r="J143" s="261"/>
      <c r="K143" s="261"/>
      <c r="L143" s="614"/>
      <c r="M143" s="614"/>
      <c r="N143" s="614"/>
      <c r="O143" s="614"/>
      <c r="P143" s="614"/>
      <c r="Q143" s="614"/>
      <c r="R143" s="266"/>
      <c r="S143" s="265"/>
      <c r="T143" s="236"/>
      <c r="U143" s="626"/>
      <c r="V143" s="207">
        <f t="shared" si="5"/>
        <v>1</v>
      </c>
      <c r="W143" s="626"/>
      <c r="X143" s="19"/>
      <c r="Y143" s="187"/>
      <c r="Z143" s="187"/>
      <c r="AA143" s="619"/>
      <c r="AB143" s="619"/>
      <c r="AC143" s="214"/>
      <c r="AD143" s="225">
        <v>15</v>
      </c>
      <c r="AE143" s="232">
        <v>1</v>
      </c>
      <c r="AF143" s="225"/>
      <c r="AG143" s="19"/>
      <c r="AH143" s="79"/>
    </row>
    <row r="144" spans="1:34" ht="2.25" customHeight="1">
      <c r="A144" s="79"/>
      <c r="B144" s="19"/>
      <c r="C144" s="19"/>
      <c r="D144" s="261"/>
      <c r="E144" s="261"/>
      <c r="F144" s="261"/>
      <c r="G144" s="261"/>
      <c r="H144" s="261"/>
      <c r="I144" s="261"/>
      <c r="J144" s="261"/>
      <c r="K144" s="261"/>
      <c r="L144" s="614"/>
      <c r="M144" s="614"/>
      <c r="N144" s="614"/>
      <c r="O144" s="614"/>
      <c r="P144" s="614"/>
      <c r="Q144" s="614"/>
      <c r="R144" s="266"/>
      <c r="S144" s="265"/>
      <c r="T144" s="236"/>
      <c r="U144" s="626"/>
      <c r="V144" s="207">
        <f t="shared" si="5"/>
        <v>1</v>
      </c>
      <c r="W144" s="626"/>
      <c r="X144" s="19"/>
      <c r="Y144" s="187"/>
      <c r="Z144" s="187"/>
      <c r="AA144" s="619"/>
      <c r="AB144" s="619"/>
      <c r="AC144" s="214"/>
      <c r="AD144" s="225">
        <v>16</v>
      </c>
      <c r="AE144" s="232">
        <v>1</v>
      </c>
      <c r="AF144" s="225"/>
      <c r="AG144" s="19"/>
      <c r="AH144" s="79"/>
    </row>
    <row r="145" spans="1:34" ht="2.25" customHeight="1">
      <c r="A145" s="79"/>
      <c r="B145" s="19"/>
      <c r="C145" s="19"/>
      <c r="D145" s="261"/>
      <c r="E145" s="261"/>
      <c r="F145" s="261"/>
      <c r="G145" s="261"/>
      <c r="H145" s="261"/>
      <c r="I145" s="261"/>
      <c r="J145" s="261"/>
      <c r="K145" s="261"/>
      <c r="L145" s="614"/>
      <c r="M145" s="614"/>
      <c r="N145" s="614"/>
      <c r="O145" s="614"/>
      <c r="P145" s="614"/>
      <c r="Q145" s="614"/>
      <c r="R145" s="266"/>
      <c r="S145" s="265"/>
      <c r="T145" s="236"/>
      <c r="U145" s="626"/>
      <c r="V145" s="207">
        <f t="shared" si="5"/>
        <v>1</v>
      </c>
      <c r="W145" s="626"/>
      <c r="X145" s="19"/>
      <c r="Y145" s="617" t="s">
        <v>439</v>
      </c>
      <c r="Z145" s="617"/>
      <c r="AA145" s="619"/>
      <c r="AB145" s="619"/>
      <c r="AC145" s="214"/>
      <c r="AD145" s="225">
        <v>17</v>
      </c>
      <c r="AE145" s="232">
        <v>1</v>
      </c>
      <c r="AF145" s="225"/>
      <c r="AG145" s="19"/>
      <c r="AH145" s="79"/>
    </row>
    <row r="146" spans="1:34" ht="2.25" customHeight="1">
      <c r="A146" s="79"/>
      <c r="B146" s="19"/>
      <c r="C146" s="19"/>
      <c r="D146" s="261"/>
      <c r="E146" s="261"/>
      <c r="F146" s="261"/>
      <c r="G146" s="261"/>
      <c r="H146" s="261"/>
      <c r="I146" s="261"/>
      <c r="J146" s="261"/>
      <c r="K146" s="261"/>
      <c r="L146" s="614"/>
      <c r="M146" s="614"/>
      <c r="N146" s="614"/>
      <c r="O146" s="614"/>
      <c r="P146" s="614"/>
      <c r="Q146" s="614"/>
      <c r="R146" s="266"/>
      <c r="S146" s="265"/>
      <c r="T146" s="236"/>
      <c r="U146" s="626"/>
      <c r="V146" s="207">
        <f t="shared" si="5"/>
        <v>1</v>
      </c>
      <c r="W146" s="626"/>
      <c r="X146" s="19"/>
      <c r="Y146" s="617"/>
      <c r="Z146" s="617"/>
      <c r="AA146" s="619"/>
      <c r="AB146" s="619"/>
      <c r="AC146" s="214"/>
      <c r="AD146" s="225">
        <v>18</v>
      </c>
      <c r="AE146" s="232">
        <v>1</v>
      </c>
      <c r="AF146" s="225"/>
      <c r="AG146" s="19"/>
      <c r="AH146" s="79"/>
    </row>
    <row r="147" spans="1:34" ht="2.25" customHeight="1">
      <c r="A147" s="79"/>
      <c r="B147" s="19"/>
      <c r="C147" s="19"/>
      <c r="D147" s="261"/>
      <c r="E147" s="613"/>
      <c r="F147" s="613"/>
      <c r="G147" s="613"/>
      <c r="H147" s="613"/>
      <c r="I147" s="613"/>
      <c r="J147" s="613"/>
      <c r="K147" s="613"/>
      <c r="L147" s="267"/>
      <c r="M147" s="268"/>
      <c r="N147" s="604" t="s">
        <v>422</v>
      </c>
      <c r="O147" s="604"/>
      <c r="P147" s="604"/>
      <c r="Q147" s="604"/>
      <c r="R147" s="266"/>
      <c r="S147" s="265"/>
      <c r="T147" s="236"/>
      <c r="U147" s="626"/>
      <c r="V147" s="207">
        <f t="shared" si="5"/>
        <v>1</v>
      </c>
      <c r="W147" s="626"/>
      <c r="X147" s="19"/>
      <c r="Y147" s="617"/>
      <c r="Z147" s="617"/>
      <c r="AA147" s="619"/>
      <c r="AB147" s="619"/>
      <c r="AC147" s="214"/>
      <c r="AD147" s="225">
        <v>19</v>
      </c>
      <c r="AE147" s="232">
        <v>1</v>
      </c>
      <c r="AF147" s="225"/>
      <c r="AG147" s="19"/>
      <c r="AH147" s="79"/>
    </row>
    <row r="148" spans="1:34" ht="2.25" customHeight="1">
      <c r="A148" s="79"/>
      <c r="B148" s="19"/>
      <c r="C148" s="19"/>
      <c r="D148" s="261"/>
      <c r="E148" s="613"/>
      <c r="F148" s="613"/>
      <c r="G148" s="613"/>
      <c r="H148" s="613"/>
      <c r="I148" s="613"/>
      <c r="J148" s="613"/>
      <c r="K148" s="613"/>
      <c r="L148" s="267"/>
      <c r="M148" s="268"/>
      <c r="N148" s="604"/>
      <c r="O148" s="604"/>
      <c r="P148" s="604"/>
      <c r="Q148" s="604"/>
      <c r="R148" s="266"/>
      <c r="S148" s="265"/>
      <c r="T148" s="236"/>
      <c r="U148" s="626"/>
      <c r="V148" s="207">
        <f t="shared" si="5"/>
        <v>1</v>
      </c>
      <c r="W148" s="626"/>
      <c r="X148" s="19"/>
      <c r="Y148" s="617"/>
      <c r="Z148" s="617"/>
      <c r="AA148" s="619"/>
      <c r="AB148" s="619"/>
      <c r="AC148" s="214"/>
      <c r="AD148" s="226">
        <v>20</v>
      </c>
      <c r="AE148" s="233">
        <v>1</v>
      </c>
      <c r="AF148" s="225"/>
      <c r="AG148" s="19"/>
      <c r="AH148" s="79"/>
    </row>
    <row r="149" spans="1:34" ht="2.25" customHeight="1">
      <c r="A149" s="79"/>
      <c r="B149" s="19"/>
      <c r="C149" s="19"/>
      <c r="D149" s="261"/>
      <c r="E149" s="613"/>
      <c r="F149" s="613"/>
      <c r="G149" s="613"/>
      <c r="H149" s="613"/>
      <c r="I149" s="613"/>
      <c r="J149" s="613"/>
      <c r="K149" s="613"/>
      <c r="L149" s="267"/>
      <c r="M149" s="268"/>
      <c r="N149" s="604"/>
      <c r="O149" s="604"/>
      <c r="P149" s="604"/>
      <c r="Q149" s="604"/>
      <c r="R149" s="269"/>
      <c r="S149" s="270"/>
      <c r="T149" s="236"/>
      <c r="U149" s="626"/>
      <c r="V149" s="211">
        <f t="shared" si="5"/>
        <v>1</v>
      </c>
      <c r="W149" s="626"/>
      <c r="X149" s="210"/>
      <c r="Y149" s="617"/>
      <c r="Z149" s="617"/>
      <c r="AA149" s="619"/>
      <c r="AB149" s="619"/>
      <c r="AC149" s="214"/>
      <c r="AD149" s="225">
        <v>21</v>
      </c>
      <c r="AE149" s="232">
        <v>1</v>
      </c>
      <c r="AF149" s="225"/>
      <c r="AG149" s="19"/>
      <c r="AH149" s="79"/>
    </row>
    <row r="150" spans="1:34" ht="2.25" customHeight="1">
      <c r="A150" s="79"/>
      <c r="B150" s="19"/>
      <c r="C150" s="19"/>
      <c r="D150" s="261"/>
      <c r="E150" s="613"/>
      <c r="F150" s="613"/>
      <c r="G150" s="613"/>
      <c r="H150" s="613"/>
      <c r="I150" s="613"/>
      <c r="J150" s="613"/>
      <c r="K150" s="613"/>
      <c r="L150" s="267"/>
      <c r="M150" s="268"/>
      <c r="N150" s="604"/>
      <c r="O150" s="604"/>
      <c r="P150" s="604"/>
      <c r="Q150" s="604"/>
      <c r="R150" s="266"/>
      <c r="S150" s="265"/>
      <c r="T150" s="236"/>
      <c r="U150" s="626"/>
      <c r="V150" s="207">
        <f t="shared" si="5"/>
        <v>1</v>
      </c>
      <c r="W150" s="626"/>
      <c r="X150" s="19"/>
      <c r="Y150" s="617"/>
      <c r="Z150" s="617"/>
      <c r="AA150" s="619"/>
      <c r="AB150" s="619"/>
      <c r="AC150" s="214"/>
      <c r="AD150" s="225">
        <v>22</v>
      </c>
      <c r="AE150" s="232">
        <v>1</v>
      </c>
      <c r="AF150" s="225"/>
      <c r="AG150" s="19"/>
      <c r="AH150" s="79"/>
    </row>
    <row r="151" spans="1:34" ht="2.25" customHeight="1">
      <c r="A151" s="79"/>
      <c r="B151" s="19"/>
      <c r="C151" s="19"/>
      <c r="D151" s="261"/>
      <c r="E151" s="261"/>
      <c r="F151" s="261"/>
      <c r="G151" s="261"/>
      <c r="H151" s="271"/>
      <c r="I151" s="271"/>
      <c r="J151" s="261"/>
      <c r="K151" s="261"/>
      <c r="L151" s="267"/>
      <c r="M151" s="268"/>
      <c r="N151" s="625"/>
      <c r="O151" s="625"/>
      <c r="P151" s="625"/>
      <c r="Q151" s="625"/>
      <c r="R151" s="266"/>
      <c r="S151" s="265"/>
      <c r="T151" s="236"/>
      <c r="U151" s="626"/>
      <c r="V151" s="207">
        <f t="shared" si="5"/>
        <v>1</v>
      </c>
      <c r="W151" s="626"/>
      <c r="X151" s="19"/>
      <c r="Y151" s="617"/>
      <c r="Z151" s="617"/>
      <c r="AA151" s="619"/>
      <c r="AB151" s="619"/>
      <c r="AC151" s="214"/>
      <c r="AD151" s="225">
        <v>23</v>
      </c>
      <c r="AE151" s="232">
        <v>1</v>
      </c>
      <c r="AF151" s="225"/>
      <c r="AG151" s="19"/>
      <c r="AH151" s="79"/>
    </row>
    <row r="152" spans="1:34" ht="2.25" customHeight="1">
      <c r="A152" s="79"/>
      <c r="B152" s="19"/>
      <c r="C152" s="19"/>
      <c r="D152" s="613"/>
      <c r="E152" s="613"/>
      <c r="F152" s="613"/>
      <c r="G152" s="613"/>
      <c r="H152" s="613"/>
      <c r="I152" s="613"/>
      <c r="J152" s="613"/>
      <c r="K152" s="613"/>
      <c r="L152" s="604" t="s">
        <v>423</v>
      </c>
      <c r="M152" s="604"/>
      <c r="N152" s="604"/>
      <c r="O152" s="604"/>
      <c r="P152" s="604"/>
      <c r="Q152" s="604"/>
      <c r="R152" s="266"/>
      <c r="S152" s="265"/>
      <c r="T152" s="236"/>
      <c r="U152" s="626"/>
      <c r="V152" s="207">
        <f t="shared" si="5"/>
        <v>1</v>
      </c>
      <c r="W152" s="626"/>
      <c r="X152" s="19"/>
      <c r="Y152" s="617"/>
      <c r="Z152" s="617"/>
      <c r="AA152" s="619"/>
      <c r="AB152" s="619"/>
      <c r="AC152" s="214"/>
      <c r="AD152" s="225">
        <v>24</v>
      </c>
      <c r="AE152" s="232">
        <v>1</v>
      </c>
      <c r="AF152" s="225"/>
      <c r="AG152" s="19"/>
      <c r="AH152" s="79"/>
    </row>
    <row r="153" spans="1:34" ht="2.25" customHeight="1">
      <c r="A153" s="79"/>
      <c r="B153" s="19"/>
      <c r="C153" s="19"/>
      <c r="D153" s="613"/>
      <c r="E153" s="613"/>
      <c r="F153" s="613"/>
      <c r="G153" s="613"/>
      <c r="H153" s="613"/>
      <c r="I153" s="613"/>
      <c r="J153" s="613"/>
      <c r="K153" s="613"/>
      <c r="L153" s="604"/>
      <c r="M153" s="604"/>
      <c r="N153" s="604"/>
      <c r="O153" s="604"/>
      <c r="P153" s="604"/>
      <c r="Q153" s="604"/>
      <c r="R153" s="272"/>
      <c r="S153" s="273"/>
      <c r="T153" s="236"/>
      <c r="U153" s="626"/>
      <c r="V153" s="207">
        <f aca="true" t="shared" si="6" ref="V153:V184">IF($AJ$30="Yes",AE153,IF($U$55*100&gt;AD153,1,0))</f>
        <v>1</v>
      </c>
      <c r="W153" s="626"/>
      <c r="X153" s="19"/>
      <c r="Y153" s="617"/>
      <c r="Z153" s="617"/>
      <c r="AA153" s="619"/>
      <c r="AB153" s="619"/>
      <c r="AC153" s="214"/>
      <c r="AD153" s="225">
        <v>25</v>
      </c>
      <c r="AE153" s="233">
        <v>1</v>
      </c>
      <c r="AF153" s="225"/>
      <c r="AG153" s="19"/>
      <c r="AH153" s="79"/>
    </row>
    <row r="154" spans="1:34" ht="2.25" customHeight="1">
      <c r="A154" s="79"/>
      <c r="B154" s="19"/>
      <c r="C154" s="19"/>
      <c r="D154" s="613"/>
      <c r="E154" s="613"/>
      <c r="F154" s="613"/>
      <c r="G154" s="613"/>
      <c r="H154" s="613"/>
      <c r="I154" s="613"/>
      <c r="J154" s="613"/>
      <c r="K154" s="613"/>
      <c r="L154" s="604"/>
      <c r="M154" s="604"/>
      <c r="N154" s="604"/>
      <c r="O154" s="604"/>
      <c r="P154" s="604"/>
      <c r="Q154" s="604"/>
      <c r="R154" s="265"/>
      <c r="S154" s="265"/>
      <c r="T154" s="236"/>
      <c r="U154" s="626"/>
      <c r="V154" s="207">
        <f t="shared" si="6"/>
        <v>1</v>
      </c>
      <c r="W154" s="626"/>
      <c r="X154" s="19"/>
      <c r="Y154" s="242"/>
      <c r="Z154" s="242"/>
      <c r="AA154" s="619"/>
      <c r="AB154" s="619"/>
      <c r="AC154" s="214"/>
      <c r="AD154" s="225">
        <v>26</v>
      </c>
      <c r="AE154" s="232">
        <v>1</v>
      </c>
      <c r="AF154" s="225"/>
      <c r="AG154" s="19"/>
      <c r="AH154" s="79"/>
    </row>
    <row r="155" spans="1:34" ht="2.25" customHeight="1">
      <c r="A155" s="79"/>
      <c r="B155" s="19"/>
      <c r="C155" s="19"/>
      <c r="D155" s="613"/>
      <c r="E155" s="613"/>
      <c r="F155" s="613"/>
      <c r="G155" s="613"/>
      <c r="H155" s="613"/>
      <c r="I155" s="613"/>
      <c r="J155" s="613"/>
      <c r="K155" s="613"/>
      <c r="L155" s="604"/>
      <c r="M155" s="604"/>
      <c r="N155" s="604"/>
      <c r="O155" s="604"/>
      <c r="P155" s="604"/>
      <c r="Q155" s="604"/>
      <c r="R155" s="265"/>
      <c r="S155" s="265"/>
      <c r="T155" s="236"/>
      <c r="U155" s="626"/>
      <c r="V155" s="207">
        <f t="shared" si="6"/>
        <v>1</v>
      </c>
      <c r="W155" s="626"/>
      <c r="X155" s="19"/>
      <c r="Y155" s="242"/>
      <c r="Z155" s="242"/>
      <c r="AA155" s="619"/>
      <c r="AB155" s="619"/>
      <c r="AC155" s="214"/>
      <c r="AD155" s="225">
        <v>27</v>
      </c>
      <c r="AE155" s="232">
        <v>1</v>
      </c>
      <c r="AF155" s="225"/>
      <c r="AG155" s="19"/>
      <c r="AH155" s="79"/>
    </row>
    <row r="156" spans="1:34" ht="2.25" customHeight="1">
      <c r="A156" s="79"/>
      <c r="B156" s="19"/>
      <c r="C156" s="19"/>
      <c r="D156" s="261"/>
      <c r="E156" s="261"/>
      <c r="F156" s="261"/>
      <c r="G156" s="261"/>
      <c r="H156" s="271"/>
      <c r="I156" s="271"/>
      <c r="J156" s="261"/>
      <c r="K156" s="261"/>
      <c r="L156" s="267"/>
      <c r="M156" s="267"/>
      <c r="N156" s="625"/>
      <c r="O156" s="625"/>
      <c r="P156" s="625"/>
      <c r="Q156" s="625"/>
      <c r="R156" s="265"/>
      <c r="S156" s="265"/>
      <c r="T156" s="236"/>
      <c r="U156" s="626"/>
      <c r="V156" s="207">
        <f t="shared" si="6"/>
        <v>1</v>
      </c>
      <c r="W156" s="626"/>
      <c r="X156" s="19"/>
      <c r="Y156" s="187"/>
      <c r="Z156" s="187"/>
      <c r="AA156" s="619"/>
      <c r="AB156" s="619"/>
      <c r="AC156" s="214"/>
      <c r="AD156" s="225">
        <v>28</v>
      </c>
      <c r="AE156" s="232">
        <v>1</v>
      </c>
      <c r="AF156" s="225"/>
      <c r="AG156" s="19"/>
      <c r="AH156" s="79"/>
    </row>
    <row r="157" spans="1:34" ht="2.25" customHeight="1">
      <c r="A157" s="79"/>
      <c r="B157" s="19"/>
      <c r="C157" s="19"/>
      <c r="D157" s="613"/>
      <c r="E157" s="613"/>
      <c r="F157" s="613"/>
      <c r="G157" s="613"/>
      <c r="H157" s="613"/>
      <c r="I157" s="613"/>
      <c r="J157" s="613"/>
      <c r="K157" s="613"/>
      <c r="L157" s="604" t="s">
        <v>424</v>
      </c>
      <c r="M157" s="604"/>
      <c r="N157" s="604"/>
      <c r="O157" s="604"/>
      <c r="P157" s="604"/>
      <c r="Q157" s="604"/>
      <c r="R157" s="265"/>
      <c r="S157" s="265"/>
      <c r="T157" s="236"/>
      <c r="U157" s="626"/>
      <c r="V157" s="207">
        <f t="shared" si="6"/>
        <v>1</v>
      </c>
      <c r="W157" s="626"/>
      <c r="X157" s="19"/>
      <c r="Y157" s="187"/>
      <c r="Z157" s="187"/>
      <c r="AA157" s="619"/>
      <c r="AB157" s="619"/>
      <c r="AC157" s="214"/>
      <c r="AD157" s="225">
        <v>29</v>
      </c>
      <c r="AE157" s="232">
        <v>1</v>
      </c>
      <c r="AF157" s="225"/>
      <c r="AG157" s="19"/>
      <c r="AH157" s="79"/>
    </row>
    <row r="158" spans="1:34" ht="2.25" customHeight="1">
      <c r="A158" s="79"/>
      <c r="B158" s="19"/>
      <c r="C158" s="19"/>
      <c r="D158" s="613"/>
      <c r="E158" s="613"/>
      <c r="F158" s="613"/>
      <c r="G158" s="613"/>
      <c r="H158" s="613"/>
      <c r="I158" s="613"/>
      <c r="J158" s="613"/>
      <c r="K158" s="613"/>
      <c r="L158" s="604"/>
      <c r="M158" s="604"/>
      <c r="N158" s="604"/>
      <c r="O158" s="604"/>
      <c r="P158" s="604"/>
      <c r="Q158" s="604"/>
      <c r="R158" s="265"/>
      <c r="S158" s="265"/>
      <c r="T158" s="236"/>
      <c r="U158" s="626"/>
      <c r="V158" s="207">
        <f t="shared" si="6"/>
        <v>1</v>
      </c>
      <c r="W158" s="626"/>
      <c r="X158" s="19"/>
      <c r="Y158" s="187"/>
      <c r="Z158" s="187"/>
      <c r="AA158" s="619"/>
      <c r="AB158" s="619"/>
      <c r="AC158" s="214"/>
      <c r="AD158" s="226">
        <v>30</v>
      </c>
      <c r="AE158" s="233">
        <v>1</v>
      </c>
      <c r="AF158" s="225"/>
      <c r="AG158" s="19"/>
      <c r="AH158" s="79"/>
    </row>
    <row r="159" spans="1:34" ht="2.25" customHeight="1">
      <c r="A159" s="79"/>
      <c r="B159" s="19"/>
      <c r="C159" s="19"/>
      <c r="D159" s="613"/>
      <c r="E159" s="613"/>
      <c r="F159" s="613"/>
      <c r="G159" s="613"/>
      <c r="H159" s="613"/>
      <c r="I159" s="613"/>
      <c r="J159" s="613"/>
      <c r="K159" s="613"/>
      <c r="L159" s="604"/>
      <c r="M159" s="604"/>
      <c r="N159" s="604"/>
      <c r="O159" s="604"/>
      <c r="P159" s="604"/>
      <c r="Q159" s="604"/>
      <c r="R159" s="270"/>
      <c r="S159" s="270"/>
      <c r="T159" s="236"/>
      <c r="U159" s="626"/>
      <c r="V159" s="207">
        <f t="shared" si="6"/>
        <v>1</v>
      </c>
      <c r="W159" s="626"/>
      <c r="X159" s="19"/>
      <c r="Y159" s="187"/>
      <c r="Z159" s="187"/>
      <c r="AA159" s="619"/>
      <c r="AB159" s="619"/>
      <c r="AC159" s="214"/>
      <c r="AD159" s="225">
        <v>31</v>
      </c>
      <c r="AE159" s="232">
        <v>1</v>
      </c>
      <c r="AF159" s="225"/>
      <c r="AG159" s="19"/>
      <c r="AH159" s="79"/>
    </row>
    <row r="160" spans="1:34" ht="2.25" customHeight="1">
      <c r="A160" s="79"/>
      <c r="B160" s="19"/>
      <c r="C160" s="19"/>
      <c r="D160" s="613"/>
      <c r="E160" s="613"/>
      <c r="F160" s="613"/>
      <c r="G160" s="613"/>
      <c r="H160" s="613"/>
      <c r="I160" s="613"/>
      <c r="J160" s="613"/>
      <c r="K160" s="613"/>
      <c r="L160" s="604"/>
      <c r="M160" s="604"/>
      <c r="N160" s="604"/>
      <c r="O160" s="604"/>
      <c r="P160" s="604"/>
      <c r="Q160" s="604"/>
      <c r="R160" s="265"/>
      <c r="S160" s="265"/>
      <c r="T160" s="236"/>
      <c r="U160" s="626"/>
      <c r="V160" s="207">
        <f t="shared" si="6"/>
        <v>1</v>
      </c>
      <c r="W160" s="626"/>
      <c r="X160" s="19"/>
      <c r="Y160" s="187"/>
      <c r="Z160" s="187"/>
      <c r="AA160" s="619"/>
      <c r="AB160" s="619"/>
      <c r="AC160" s="214"/>
      <c r="AD160" s="225">
        <v>32</v>
      </c>
      <c r="AE160" s="232">
        <v>1</v>
      </c>
      <c r="AF160" s="225"/>
      <c r="AG160" s="19"/>
      <c r="AH160" s="79"/>
    </row>
    <row r="161" spans="1:34" ht="2.25" customHeight="1">
      <c r="A161" s="79"/>
      <c r="B161" s="19"/>
      <c r="C161" s="19"/>
      <c r="D161" s="261"/>
      <c r="E161" s="261"/>
      <c r="F161" s="261"/>
      <c r="G161" s="261"/>
      <c r="H161" s="271"/>
      <c r="I161" s="271"/>
      <c r="J161" s="261"/>
      <c r="K161" s="261"/>
      <c r="L161" s="267"/>
      <c r="M161" s="267"/>
      <c r="N161" s="625"/>
      <c r="O161" s="625"/>
      <c r="P161" s="625"/>
      <c r="Q161" s="625"/>
      <c r="R161" s="265"/>
      <c r="S161" s="265"/>
      <c r="T161" s="236"/>
      <c r="U161" s="626"/>
      <c r="V161" s="207">
        <f t="shared" si="6"/>
        <v>1</v>
      </c>
      <c r="W161" s="626"/>
      <c r="X161" s="19"/>
      <c r="Y161" s="187"/>
      <c r="Z161" s="187"/>
      <c r="AA161" s="619"/>
      <c r="AB161" s="619"/>
      <c r="AC161" s="214"/>
      <c r="AD161" s="225">
        <v>33</v>
      </c>
      <c r="AE161" s="232">
        <v>1</v>
      </c>
      <c r="AF161" s="225"/>
      <c r="AG161" s="19"/>
      <c r="AH161" s="79"/>
    </row>
    <row r="162" spans="1:34" ht="2.25" customHeight="1">
      <c r="A162" s="79"/>
      <c r="B162" s="19"/>
      <c r="C162" s="19"/>
      <c r="D162" s="613"/>
      <c r="E162" s="613"/>
      <c r="F162" s="613"/>
      <c r="G162" s="613"/>
      <c r="H162" s="613"/>
      <c r="I162" s="613"/>
      <c r="J162" s="613"/>
      <c r="K162" s="613"/>
      <c r="L162" s="604" t="s">
        <v>425</v>
      </c>
      <c r="M162" s="604"/>
      <c r="N162" s="604"/>
      <c r="O162" s="604"/>
      <c r="P162" s="604"/>
      <c r="Q162" s="604"/>
      <c r="R162" s="265"/>
      <c r="S162" s="265"/>
      <c r="T162" s="236"/>
      <c r="U162" s="626"/>
      <c r="V162" s="207">
        <f t="shared" si="6"/>
        <v>1</v>
      </c>
      <c r="W162" s="626"/>
      <c r="X162" s="19"/>
      <c r="Y162" s="187"/>
      <c r="Z162" s="187"/>
      <c r="AA162" s="619"/>
      <c r="AB162" s="619"/>
      <c r="AC162" s="214"/>
      <c r="AD162" s="225">
        <v>34</v>
      </c>
      <c r="AE162" s="232">
        <v>1</v>
      </c>
      <c r="AF162" s="225"/>
      <c r="AG162" s="19"/>
      <c r="AH162" s="79"/>
    </row>
    <row r="163" spans="1:34" ht="2.25" customHeight="1">
      <c r="A163" s="79"/>
      <c r="B163" s="19"/>
      <c r="C163" s="19"/>
      <c r="D163" s="613"/>
      <c r="E163" s="613"/>
      <c r="F163" s="613"/>
      <c r="G163" s="613"/>
      <c r="H163" s="613"/>
      <c r="I163" s="613"/>
      <c r="J163" s="613"/>
      <c r="K163" s="613"/>
      <c r="L163" s="604"/>
      <c r="M163" s="604"/>
      <c r="N163" s="604"/>
      <c r="O163" s="604"/>
      <c r="P163" s="604"/>
      <c r="Q163" s="604"/>
      <c r="R163" s="272"/>
      <c r="S163" s="273"/>
      <c r="T163" s="236"/>
      <c r="U163" s="626"/>
      <c r="V163" s="207">
        <f t="shared" si="6"/>
        <v>1</v>
      </c>
      <c r="W163" s="626"/>
      <c r="X163" s="19"/>
      <c r="Y163" s="187"/>
      <c r="Z163" s="187"/>
      <c r="AA163" s="619"/>
      <c r="AB163" s="619"/>
      <c r="AC163" s="214"/>
      <c r="AD163" s="225">
        <v>35</v>
      </c>
      <c r="AE163" s="233">
        <v>1</v>
      </c>
      <c r="AF163" s="225"/>
      <c r="AG163" s="19"/>
      <c r="AH163" s="79"/>
    </row>
    <row r="164" spans="1:34" ht="2.25" customHeight="1">
      <c r="A164" s="79"/>
      <c r="B164" s="19"/>
      <c r="C164" s="19"/>
      <c r="D164" s="613"/>
      <c r="E164" s="613"/>
      <c r="F164" s="613"/>
      <c r="G164" s="613"/>
      <c r="H164" s="613"/>
      <c r="I164" s="613"/>
      <c r="J164" s="613"/>
      <c r="K164" s="613"/>
      <c r="L164" s="604"/>
      <c r="M164" s="604"/>
      <c r="N164" s="604"/>
      <c r="O164" s="604"/>
      <c r="P164" s="604"/>
      <c r="Q164" s="604"/>
      <c r="R164" s="274"/>
      <c r="S164" s="265"/>
      <c r="T164" s="236"/>
      <c r="U164" s="626"/>
      <c r="V164" s="207">
        <f t="shared" si="6"/>
        <v>1</v>
      </c>
      <c r="W164" s="626"/>
      <c r="X164" s="19"/>
      <c r="Y164" s="187"/>
      <c r="Z164" s="187"/>
      <c r="AA164" s="619"/>
      <c r="AB164" s="619"/>
      <c r="AC164" s="214"/>
      <c r="AD164" s="225">
        <v>36</v>
      </c>
      <c r="AE164" s="232">
        <v>1</v>
      </c>
      <c r="AF164" s="225"/>
      <c r="AG164" s="19"/>
      <c r="AH164" s="79"/>
    </row>
    <row r="165" spans="1:34" ht="2.25" customHeight="1">
      <c r="A165" s="79"/>
      <c r="B165" s="19"/>
      <c r="C165" s="19"/>
      <c r="D165" s="613"/>
      <c r="E165" s="613"/>
      <c r="F165" s="613"/>
      <c r="G165" s="613"/>
      <c r="H165" s="613"/>
      <c r="I165" s="613"/>
      <c r="J165" s="613"/>
      <c r="K165" s="613"/>
      <c r="L165" s="604"/>
      <c r="M165" s="604"/>
      <c r="N165" s="604"/>
      <c r="O165" s="604"/>
      <c r="P165" s="604"/>
      <c r="Q165" s="604"/>
      <c r="R165" s="274"/>
      <c r="S165" s="265"/>
      <c r="T165" s="236"/>
      <c r="U165" s="626"/>
      <c r="V165" s="207">
        <f t="shared" si="6"/>
        <v>1</v>
      </c>
      <c r="W165" s="626"/>
      <c r="X165" s="19"/>
      <c r="Y165" s="617" t="s">
        <v>440</v>
      </c>
      <c r="Z165" s="617"/>
      <c r="AA165" s="619"/>
      <c r="AB165" s="619"/>
      <c r="AC165" s="214"/>
      <c r="AD165" s="225">
        <v>37</v>
      </c>
      <c r="AE165" s="232">
        <v>1</v>
      </c>
      <c r="AF165" s="225"/>
      <c r="AG165" s="19"/>
      <c r="AH165" s="79"/>
    </row>
    <row r="166" spans="1:34" ht="2.25" customHeight="1">
      <c r="A166" s="79"/>
      <c r="B166" s="19"/>
      <c r="C166" s="19"/>
      <c r="D166" s="261"/>
      <c r="E166" s="261"/>
      <c r="F166" s="261"/>
      <c r="G166" s="261"/>
      <c r="H166" s="271"/>
      <c r="I166" s="271"/>
      <c r="J166" s="261"/>
      <c r="K166" s="261"/>
      <c r="L166" s="267"/>
      <c r="M166" s="275"/>
      <c r="N166" s="625"/>
      <c r="O166" s="625"/>
      <c r="P166" s="625"/>
      <c r="Q166" s="625"/>
      <c r="R166" s="274"/>
      <c r="S166" s="265"/>
      <c r="T166" s="236"/>
      <c r="U166" s="626"/>
      <c r="V166" s="207">
        <f t="shared" si="6"/>
        <v>0</v>
      </c>
      <c r="W166" s="626"/>
      <c r="X166" s="19"/>
      <c r="Y166" s="617"/>
      <c r="Z166" s="617"/>
      <c r="AA166" s="619"/>
      <c r="AB166" s="619"/>
      <c r="AC166" s="214"/>
      <c r="AD166" s="225">
        <v>38</v>
      </c>
      <c r="AE166" s="232">
        <v>1</v>
      </c>
      <c r="AF166" s="225"/>
      <c r="AG166" s="19"/>
      <c r="AH166" s="79"/>
    </row>
    <row r="167" spans="1:34" ht="2.25" customHeight="1" thickBot="1">
      <c r="A167" s="79"/>
      <c r="B167" s="192"/>
      <c r="C167" s="192"/>
      <c r="D167" s="276"/>
      <c r="E167" s="276"/>
      <c r="F167" s="276"/>
      <c r="G167" s="276"/>
      <c r="H167" s="276"/>
      <c r="I167" s="276"/>
      <c r="J167" s="276"/>
      <c r="K167" s="276"/>
      <c r="L167" s="267"/>
      <c r="M167" s="275"/>
      <c r="N167" s="604" t="s">
        <v>426</v>
      </c>
      <c r="O167" s="604"/>
      <c r="P167" s="604"/>
      <c r="Q167" s="604"/>
      <c r="R167" s="274"/>
      <c r="S167" s="265"/>
      <c r="T167" s="236"/>
      <c r="U167" s="626"/>
      <c r="V167" s="207">
        <f t="shared" si="6"/>
        <v>0</v>
      </c>
      <c r="W167" s="626"/>
      <c r="X167" s="19"/>
      <c r="Y167" s="617"/>
      <c r="Z167" s="617"/>
      <c r="AA167" s="619"/>
      <c r="AB167" s="619"/>
      <c r="AC167" s="214"/>
      <c r="AD167" s="225">
        <v>39</v>
      </c>
      <c r="AE167" s="232">
        <v>1</v>
      </c>
      <c r="AF167" s="225"/>
      <c r="AG167" s="19"/>
      <c r="AH167" s="79"/>
    </row>
    <row r="168" spans="1:34" ht="2.25" customHeight="1">
      <c r="A168" s="79"/>
      <c r="B168" s="192"/>
      <c r="C168" s="192"/>
      <c r="D168" s="276"/>
      <c r="E168" s="276"/>
      <c r="F168" s="628" t="s">
        <v>563</v>
      </c>
      <c r="G168" s="629"/>
      <c r="H168" s="629"/>
      <c r="I168" s="629"/>
      <c r="J168" s="629"/>
      <c r="K168" s="630"/>
      <c r="L168" s="267"/>
      <c r="M168" s="275"/>
      <c r="N168" s="604"/>
      <c r="O168" s="604"/>
      <c r="P168" s="604"/>
      <c r="Q168" s="604"/>
      <c r="R168" s="277"/>
      <c r="S168" s="273"/>
      <c r="T168" s="236"/>
      <c r="U168" s="626"/>
      <c r="V168" s="207">
        <f t="shared" si="6"/>
        <v>0</v>
      </c>
      <c r="W168" s="626"/>
      <c r="X168" s="213"/>
      <c r="Y168" s="617"/>
      <c r="Z168" s="617"/>
      <c r="AA168" s="619"/>
      <c r="AB168" s="619"/>
      <c r="AC168" s="214"/>
      <c r="AD168" s="226">
        <v>40</v>
      </c>
      <c r="AE168" s="233">
        <v>1</v>
      </c>
      <c r="AF168" s="225"/>
      <c r="AG168" s="19"/>
      <c r="AH168" s="79"/>
    </row>
    <row r="169" spans="1:34" ht="2.25" customHeight="1">
      <c r="A169" s="79"/>
      <c r="B169" s="192"/>
      <c r="C169" s="192"/>
      <c r="D169" s="276"/>
      <c r="E169" s="276"/>
      <c r="F169" s="631"/>
      <c r="G169" s="632"/>
      <c r="H169" s="632"/>
      <c r="I169" s="632"/>
      <c r="J169" s="632"/>
      <c r="K169" s="633"/>
      <c r="L169" s="267"/>
      <c r="M169" s="275"/>
      <c r="N169" s="604"/>
      <c r="O169" s="604"/>
      <c r="P169" s="604"/>
      <c r="Q169" s="604"/>
      <c r="R169" s="274"/>
      <c r="S169" s="265"/>
      <c r="T169" s="236"/>
      <c r="U169" s="626"/>
      <c r="V169" s="211">
        <f t="shared" si="6"/>
        <v>0</v>
      </c>
      <c r="W169" s="626"/>
      <c r="X169" s="19"/>
      <c r="Y169" s="617"/>
      <c r="Z169" s="617"/>
      <c r="AA169" s="619"/>
      <c r="AB169" s="619"/>
      <c r="AC169" s="214"/>
      <c r="AD169" s="225">
        <v>41</v>
      </c>
      <c r="AE169" s="232">
        <v>1</v>
      </c>
      <c r="AF169" s="225"/>
      <c r="AG169" s="19"/>
      <c r="AH169" s="79"/>
    </row>
    <row r="170" spans="1:34" ht="2.25" customHeight="1">
      <c r="A170" s="79"/>
      <c r="B170" s="192"/>
      <c r="C170" s="192"/>
      <c r="D170" s="276"/>
      <c r="E170" s="276"/>
      <c r="F170" s="631"/>
      <c r="G170" s="632"/>
      <c r="H170" s="632"/>
      <c r="I170" s="632"/>
      <c r="J170" s="632"/>
      <c r="K170" s="633"/>
      <c r="L170" s="267"/>
      <c r="M170" s="275"/>
      <c r="N170" s="604"/>
      <c r="O170" s="604"/>
      <c r="P170" s="604"/>
      <c r="Q170" s="604"/>
      <c r="R170" s="274"/>
      <c r="S170" s="265"/>
      <c r="T170" s="236"/>
      <c r="U170" s="626"/>
      <c r="V170" s="207">
        <f t="shared" si="6"/>
        <v>0</v>
      </c>
      <c r="W170" s="626"/>
      <c r="X170" s="19"/>
      <c r="Y170" s="617"/>
      <c r="Z170" s="617"/>
      <c r="AA170" s="619"/>
      <c r="AB170" s="619"/>
      <c r="AC170" s="214"/>
      <c r="AD170" s="225">
        <v>42</v>
      </c>
      <c r="AE170" s="232">
        <v>1</v>
      </c>
      <c r="AF170" s="225"/>
      <c r="AG170" s="19"/>
      <c r="AH170" s="79"/>
    </row>
    <row r="171" spans="1:34" ht="2.25" customHeight="1">
      <c r="A171" s="79"/>
      <c r="B171" s="192"/>
      <c r="C171" s="192"/>
      <c r="D171" s="276"/>
      <c r="E171" s="276"/>
      <c r="F171" s="631"/>
      <c r="G171" s="632"/>
      <c r="H171" s="632"/>
      <c r="I171" s="632"/>
      <c r="J171" s="632"/>
      <c r="K171" s="633"/>
      <c r="L171" s="261"/>
      <c r="M171" s="278"/>
      <c r="N171" s="638"/>
      <c r="O171" s="638"/>
      <c r="P171" s="638"/>
      <c r="Q171" s="638"/>
      <c r="R171" s="278"/>
      <c r="S171" s="261"/>
      <c r="T171" s="19"/>
      <c r="U171" s="626"/>
      <c r="V171" s="207">
        <f t="shared" si="6"/>
        <v>0</v>
      </c>
      <c r="W171" s="626"/>
      <c r="X171" s="19"/>
      <c r="Y171" s="617"/>
      <c r="Z171" s="617"/>
      <c r="AA171" s="619"/>
      <c r="AB171" s="619"/>
      <c r="AC171" s="214"/>
      <c r="AD171" s="225">
        <v>43</v>
      </c>
      <c r="AE171" s="232">
        <v>1</v>
      </c>
      <c r="AF171" s="225"/>
      <c r="AG171" s="19"/>
      <c r="AH171" s="79"/>
    </row>
    <row r="172" spans="1:34" ht="2.25" customHeight="1">
      <c r="A172" s="79"/>
      <c r="B172" s="192"/>
      <c r="C172" s="192"/>
      <c r="D172" s="276"/>
      <c r="E172" s="276"/>
      <c r="F172" s="631"/>
      <c r="G172" s="632"/>
      <c r="H172" s="632"/>
      <c r="I172" s="632"/>
      <c r="J172" s="632"/>
      <c r="K172" s="633"/>
      <c r="L172" s="261"/>
      <c r="M172" s="264"/>
      <c r="N172" s="264"/>
      <c r="O172" s="264"/>
      <c r="P172" s="264"/>
      <c r="Q172" s="264"/>
      <c r="R172" s="264"/>
      <c r="S172" s="261"/>
      <c r="T172" s="19"/>
      <c r="U172" s="626"/>
      <c r="V172" s="207">
        <f t="shared" si="6"/>
        <v>0</v>
      </c>
      <c r="W172" s="626"/>
      <c r="X172" s="19"/>
      <c r="Y172" s="617"/>
      <c r="Z172" s="617"/>
      <c r="AA172" s="619"/>
      <c r="AB172" s="619"/>
      <c r="AC172" s="214"/>
      <c r="AD172" s="225">
        <v>44</v>
      </c>
      <c r="AE172" s="232">
        <v>1</v>
      </c>
      <c r="AF172" s="225"/>
      <c r="AG172" s="19"/>
      <c r="AH172" s="79"/>
    </row>
    <row r="173" spans="1:34" ht="2.25" customHeight="1">
      <c r="A173" s="79"/>
      <c r="B173" s="192"/>
      <c r="C173" s="192"/>
      <c r="D173" s="276"/>
      <c r="E173" s="276"/>
      <c r="F173" s="631"/>
      <c r="G173" s="632"/>
      <c r="H173" s="632"/>
      <c r="I173" s="632"/>
      <c r="J173" s="632"/>
      <c r="K173" s="633"/>
      <c r="L173" s="261"/>
      <c r="M173" s="264"/>
      <c r="N173" s="264"/>
      <c r="O173" s="264"/>
      <c r="P173" s="264"/>
      <c r="Q173" s="264"/>
      <c r="R173" s="264"/>
      <c r="S173" s="261"/>
      <c r="T173" s="19"/>
      <c r="U173" s="626"/>
      <c r="V173" s="207">
        <f t="shared" si="6"/>
        <v>0</v>
      </c>
      <c r="W173" s="626"/>
      <c r="X173" s="19"/>
      <c r="Y173" s="617"/>
      <c r="Z173" s="617"/>
      <c r="AA173" s="619"/>
      <c r="AB173" s="619"/>
      <c r="AC173" s="214"/>
      <c r="AD173" s="225">
        <v>45</v>
      </c>
      <c r="AE173" s="232">
        <v>1</v>
      </c>
      <c r="AF173" s="225"/>
      <c r="AG173" s="19"/>
      <c r="AH173" s="79"/>
    </row>
    <row r="174" spans="1:34" ht="2.25" customHeight="1">
      <c r="A174" s="79"/>
      <c r="B174" s="192"/>
      <c r="C174" s="192"/>
      <c r="D174" s="276"/>
      <c r="E174" s="276"/>
      <c r="F174" s="631"/>
      <c r="G174" s="632"/>
      <c r="H174" s="632"/>
      <c r="I174" s="632"/>
      <c r="J174" s="632"/>
      <c r="K174" s="633"/>
      <c r="L174" s="261"/>
      <c r="M174" s="261"/>
      <c r="N174" s="261"/>
      <c r="O174" s="261"/>
      <c r="P174" s="261"/>
      <c r="Q174" s="261"/>
      <c r="R174" s="261"/>
      <c r="S174" s="261"/>
      <c r="T174" s="19"/>
      <c r="U174" s="626"/>
      <c r="V174" s="207">
        <f t="shared" si="6"/>
        <v>0</v>
      </c>
      <c r="W174" s="626"/>
      <c r="X174" s="19"/>
      <c r="Y174" s="187"/>
      <c r="Z174" s="187"/>
      <c r="AA174" s="619"/>
      <c r="AB174" s="619"/>
      <c r="AC174" s="214"/>
      <c r="AD174" s="225">
        <v>46</v>
      </c>
      <c r="AE174" s="232">
        <v>1</v>
      </c>
      <c r="AF174" s="225"/>
      <c r="AG174" s="19"/>
      <c r="AH174" s="79"/>
    </row>
    <row r="175" spans="1:34" ht="2.25" customHeight="1">
      <c r="A175" s="79"/>
      <c r="B175" s="192"/>
      <c r="C175" s="192"/>
      <c r="D175" s="276"/>
      <c r="E175" s="276"/>
      <c r="F175" s="631"/>
      <c r="G175" s="632"/>
      <c r="H175" s="632"/>
      <c r="I175" s="632"/>
      <c r="J175" s="632"/>
      <c r="K175" s="633"/>
      <c r="L175" s="261"/>
      <c r="M175" s="261"/>
      <c r="N175" s="261"/>
      <c r="O175" s="261"/>
      <c r="P175" s="261"/>
      <c r="Q175" s="261"/>
      <c r="R175" s="261"/>
      <c r="S175" s="261"/>
      <c r="T175" s="19"/>
      <c r="U175" s="626"/>
      <c r="V175" s="207">
        <f t="shared" si="6"/>
        <v>0</v>
      </c>
      <c r="W175" s="626"/>
      <c r="X175" s="19"/>
      <c r="Y175" s="187"/>
      <c r="Z175" s="187"/>
      <c r="AA175" s="619"/>
      <c r="AB175" s="619"/>
      <c r="AC175" s="214"/>
      <c r="AD175" s="225">
        <v>47</v>
      </c>
      <c r="AE175" s="232">
        <v>1</v>
      </c>
      <c r="AF175" s="225"/>
      <c r="AG175" s="19"/>
      <c r="AH175" s="79"/>
    </row>
    <row r="176" spans="1:34" ht="2.25" customHeight="1">
      <c r="A176" s="79"/>
      <c r="B176" s="192"/>
      <c r="C176" s="192"/>
      <c r="D176" s="276"/>
      <c r="E176" s="276"/>
      <c r="F176" s="631"/>
      <c r="G176" s="632"/>
      <c r="H176" s="632"/>
      <c r="I176" s="632"/>
      <c r="J176" s="632"/>
      <c r="K176" s="633"/>
      <c r="L176" s="261"/>
      <c r="M176" s="261"/>
      <c r="N176" s="261"/>
      <c r="O176" s="261"/>
      <c r="P176" s="261"/>
      <c r="Q176" s="261"/>
      <c r="R176" s="261"/>
      <c r="S176" s="261"/>
      <c r="T176" s="19"/>
      <c r="U176" s="626"/>
      <c r="V176" s="207">
        <f t="shared" si="6"/>
        <v>0</v>
      </c>
      <c r="W176" s="626"/>
      <c r="X176" s="19"/>
      <c r="Y176" s="187"/>
      <c r="Z176" s="187"/>
      <c r="AA176" s="619"/>
      <c r="AB176" s="619"/>
      <c r="AC176" s="214"/>
      <c r="AD176" s="225">
        <v>48</v>
      </c>
      <c r="AE176" s="232">
        <v>1</v>
      </c>
      <c r="AF176" s="225"/>
      <c r="AG176" s="19"/>
      <c r="AH176" s="79"/>
    </row>
    <row r="177" spans="1:34" ht="2.25" customHeight="1">
      <c r="A177" s="79"/>
      <c r="B177" s="192"/>
      <c r="C177" s="192"/>
      <c r="D177" s="276"/>
      <c r="E177" s="276"/>
      <c r="F177" s="631"/>
      <c r="G177" s="632"/>
      <c r="H177" s="632"/>
      <c r="I177" s="632"/>
      <c r="J177" s="632"/>
      <c r="K177" s="633"/>
      <c r="L177" s="261"/>
      <c r="M177" s="261"/>
      <c r="N177" s="261"/>
      <c r="O177" s="261"/>
      <c r="P177" s="261"/>
      <c r="Q177" s="261"/>
      <c r="R177" s="261"/>
      <c r="S177" s="261"/>
      <c r="T177" s="19"/>
      <c r="U177" s="626"/>
      <c r="V177" s="207">
        <f t="shared" si="6"/>
        <v>0</v>
      </c>
      <c r="W177" s="626"/>
      <c r="X177" s="19"/>
      <c r="Y177" s="187"/>
      <c r="Z177" s="187"/>
      <c r="AA177" s="619"/>
      <c r="AB177" s="619"/>
      <c r="AC177" s="214"/>
      <c r="AD177" s="225">
        <v>49</v>
      </c>
      <c r="AE177" s="232">
        <v>1</v>
      </c>
      <c r="AF177" s="225"/>
      <c r="AG177" s="19"/>
      <c r="AH177" s="79"/>
    </row>
    <row r="178" spans="1:34" ht="2.25" customHeight="1">
      <c r="A178" s="79"/>
      <c r="B178" s="192"/>
      <c r="C178" s="192"/>
      <c r="D178" s="276"/>
      <c r="E178" s="276"/>
      <c r="F178" s="631"/>
      <c r="G178" s="632"/>
      <c r="H178" s="632"/>
      <c r="I178" s="632"/>
      <c r="J178" s="632"/>
      <c r="K178" s="633"/>
      <c r="L178" s="261"/>
      <c r="M178" s="261"/>
      <c r="N178" s="261"/>
      <c r="O178" s="261"/>
      <c r="P178" s="261"/>
      <c r="Q178" s="261"/>
      <c r="R178" s="261"/>
      <c r="S178" s="261"/>
      <c r="T178" s="19"/>
      <c r="U178" s="626"/>
      <c r="V178" s="207">
        <f t="shared" si="6"/>
        <v>0</v>
      </c>
      <c r="W178" s="626"/>
      <c r="X178" s="19"/>
      <c r="Y178" s="187"/>
      <c r="Z178" s="187"/>
      <c r="AA178" s="619"/>
      <c r="AB178" s="619"/>
      <c r="AC178" s="214"/>
      <c r="AD178" s="226">
        <v>50</v>
      </c>
      <c r="AE178" s="232">
        <v>1</v>
      </c>
      <c r="AF178" s="225"/>
      <c r="AG178" s="19"/>
      <c r="AH178" s="79"/>
    </row>
    <row r="179" spans="1:34" ht="2.25" customHeight="1">
      <c r="A179" s="79"/>
      <c r="B179" s="192"/>
      <c r="C179" s="192"/>
      <c r="D179" s="276"/>
      <c r="E179" s="276"/>
      <c r="F179" s="631"/>
      <c r="G179" s="632"/>
      <c r="H179" s="632"/>
      <c r="I179" s="632"/>
      <c r="J179" s="632"/>
      <c r="K179" s="633"/>
      <c r="L179" s="261"/>
      <c r="M179" s="261"/>
      <c r="N179" s="261"/>
      <c r="O179" s="261"/>
      <c r="P179" s="261"/>
      <c r="Q179" s="261"/>
      <c r="R179" s="261"/>
      <c r="S179" s="261"/>
      <c r="T179" s="19"/>
      <c r="U179" s="626"/>
      <c r="V179" s="207">
        <f t="shared" si="6"/>
        <v>0</v>
      </c>
      <c r="W179" s="626"/>
      <c r="X179" s="19"/>
      <c r="Y179" s="187"/>
      <c r="Z179" s="187"/>
      <c r="AA179" s="619"/>
      <c r="AB179" s="619"/>
      <c r="AC179" s="214"/>
      <c r="AD179" s="225">
        <v>51</v>
      </c>
      <c r="AE179" s="232">
        <v>1</v>
      </c>
      <c r="AF179" s="225"/>
      <c r="AG179" s="19"/>
      <c r="AH179" s="79"/>
    </row>
    <row r="180" spans="1:34" ht="2.25" customHeight="1">
      <c r="A180" s="79"/>
      <c r="B180" s="192"/>
      <c r="C180" s="192"/>
      <c r="D180" s="276"/>
      <c r="E180" s="276"/>
      <c r="F180" s="631"/>
      <c r="G180" s="632"/>
      <c r="H180" s="632"/>
      <c r="I180" s="632"/>
      <c r="J180" s="632"/>
      <c r="K180" s="633"/>
      <c r="L180" s="261"/>
      <c r="M180" s="261"/>
      <c r="N180" s="261"/>
      <c r="O180" s="261"/>
      <c r="P180" s="261"/>
      <c r="Q180" s="261"/>
      <c r="R180" s="261"/>
      <c r="S180" s="261"/>
      <c r="T180" s="19"/>
      <c r="U180" s="626"/>
      <c r="V180" s="207">
        <f t="shared" si="6"/>
        <v>0</v>
      </c>
      <c r="W180" s="626"/>
      <c r="X180" s="19"/>
      <c r="Y180" s="187"/>
      <c r="Z180" s="187"/>
      <c r="AA180" s="619"/>
      <c r="AB180" s="619"/>
      <c r="AC180" s="214"/>
      <c r="AD180" s="225">
        <v>52</v>
      </c>
      <c r="AE180" s="232">
        <v>1</v>
      </c>
      <c r="AF180" s="225"/>
      <c r="AG180" s="19"/>
      <c r="AH180" s="79"/>
    </row>
    <row r="181" spans="1:34" ht="2.25" customHeight="1">
      <c r="A181" s="79"/>
      <c r="B181" s="192"/>
      <c r="C181" s="192"/>
      <c r="D181" s="276"/>
      <c r="E181" s="276"/>
      <c r="F181" s="631"/>
      <c r="G181" s="632"/>
      <c r="H181" s="632"/>
      <c r="I181" s="632"/>
      <c r="J181" s="632"/>
      <c r="K181" s="633"/>
      <c r="L181" s="261"/>
      <c r="M181" s="261"/>
      <c r="N181" s="261"/>
      <c r="O181" s="261"/>
      <c r="P181" s="261"/>
      <c r="Q181" s="261"/>
      <c r="R181" s="261"/>
      <c r="S181" s="261"/>
      <c r="T181" s="19"/>
      <c r="U181" s="626"/>
      <c r="V181" s="207">
        <f t="shared" si="6"/>
        <v>0</v>
      </c>
      <c r="W181" s="626"/>
      <c r="X181" s="19"/>
      <c r="Y181" s="187"/>
      <c r="Z181" s="187"/>
      <c r="AA181" s="619"/>
      <c r="AB181" s="619"/>
      <c r="AC181" s="214"/>
      <c r="AD181" s="225">
        <v>53</v>
      </c>
      <c r="AE181" s="232">
        <v>1</v>
      </c>
      <c r="AF181" s="225"/>
      <c r="AG181" s="19"/>
      <c r="AH181" s="79"/>
    </row>
    <row r="182" spans="1:34" ht="2.25" customHeight="1">
      <c r="A182" s="79"/>
      <c r="B182" s="192"/>
      <c r="C182" s="192"/>
      <c r="D182" s="276"/>
      <c r="E182" s="276"/>
      <c r="F182" s="631"/>
      <c r="G182" s="632"/>
      <c r="H182" s="632"/>
      <c r="I182" s="632"/>
      <c r="J182" s="632"/>
      <c r="K182" s="633"/>
      <c r="L182" s="261"/>
      <c r="M182" s="261"/>
      <c r="N182" s="261"/>
      <c r="O182" s="261"/>
      <c r="P182" s="261"/>
      <c r="Q182" s="261"/>
      <c r="R182" s="261"/>
      <c r="S182" s="261"/>
      <c r="T182" s="19"/>
      <c r="U182" s="626"/>
      <c r="V182" s="207">
        <f t="shared" si="6"/>
        <v>0</v>
      </c>
      <c r="W182" s="626"/>
      <c r="X182" s="19"/>
      <c r="Y182" s="187"/>
      <c r="Z182" s="187"/>
      <c r="AA182" s="619"/>
      <c r="AB182" s="619"/>
      <c r="AC182" s="214"/>
      <c r="AD182" s="225">
        <v>54</v>
      </c>
      <c r="AE182" s="232">
        <v>1</v>
      </c>
      <c r="AF182" s="225"/>
      <c r="AG182" s="19"/>
      <c r="AH182" s="79"/>
    </row>
    <row r="183" spans="1:34" ht="2.25" customHeight="1">
      <c r="A183" s="79"/>
      <c r="B183" s="192"/>
      <c r="C183" s="192"/>
      <c r="D183" s="276"/>
      <c r="E183" s="276"/>
      <c r="F183" s="631"/>
      <c r="G183" s="632"/>
      <c r="H183" s="632"/>
      <c r="I183" s="632"/>
      <c r="J183" s="632"/>
      <c r="K183" s="633"/>
      <c r="L183" s="261"/>
      <c r="M183" s="264"/>
      <c r="N183" s="264"/>
      <c r="O183" s="264"/>
      <c r="P183" s="264"/>
      <c r="Q183" s="264"/>
      <c r="R183" s="264"/>
      <c r="S183" s="261"/>
      <c r="T183" s="19"/>
      <c r="U183" s="626"/>
      <c r="V183" s="207">
        <f t="shared" si="6"/>
        <v>0</v>
      </c>
      <c r="W183" s="626"/>
      <c r="X183" s="19"/>
      <c r="Y183" s="187"/>
      <c r="Z183" s="187"/>
      <c r="AA183" s="619"/>
      <c r="AB183" s="619"/>
      <c r="AC183" s="214"/>
      <c r="AD183" s="225">
        <v>55</v>
      </c>
      <c r="AE183" s="232">
        <v>1</v>
      </c>
      <c r="AF183" s="225"/>
      <c r="AG183" s="19"/>
      <c r="AH183" s="79"/>
    </row>
    <row r="184" spans="1:34" ht="2.25" customHeight="1">
      <c r="A184" s="79"/>
      <c r="B184" s="192"/>
      <c r="C184" s="192"/>
      <c r="D184" s="276"/>
      <c r="E184" s="276"/>
      <c r="F184" s="631"/>
      <c r="G184" s="632"/>
      <c r="H184" s="632"/>
      <c r="I184" s="632"/>
      <c r="J184" s="632"/>
      <c r="K184" s="633"/>
      <c r="L184" s="261"/>
      <c r="M184" s="264"/>
      <c r="N184" s="264"/>
      <c r="O184" s="647" t="s">
        <v>429</v>
      </c>
      <c r="P184" s="647"/>
      <c r="Q184" s="647"/>
      <c r="R184" s="647"/>
      <c r="S184" s="647"/>
      <c r="T184" s="19"/>
      <c r="U184" s="626"/>
      <c r="V184" s="207">
        <f t="shared" si="6"/>
        <v>0</v>
      </c>
      <c r="W184" s="626"/>
      <c r="X184" s="19"/>
      <c r="Y184" s="187"/>
      <c r="Z184" s="187"/>
      <c r="AA184" s="619"/>
      <c r="AB184" s="619"/>
      <c r="AC184" s="214"/>
      <c r="AD184" s="225">
        <v>56</v>
      </c>
      <c r="AE184" s="232">
        <v>1</v>
      </c>
      <c r="AF184" s="225"/>
      <c r="AG184" s="19"/>
      <c r="AH184" s="79"/>
    </row>
    <row r="185" spans="1:34" ht="2.25" customHeight="1">
      <c r="A185" s="79"/>
      <c r="B185" s="192"/>
      <c r="C185" s="192"/>
      <c r="D185" s="276"/>
      <c r="E185" s="276"/>
      <c r="F185" s="631"/>
      <c r="G185" s="632"/>
      <c r="H185" s="632"/>
      <c r="I185" s="632"/>
      <c r="J185" s="632"/>
      <c r="K185" s="633"/>
      <c r="L185" s="261"/>
      <c r="M185" s="264"/>
      <c r="N185" s="264"/>
      <c r="O185" s="647"/>
      <c r="P185" s="647"/>
      <c r="Q185" s="647"/>
      <c r="R185" s="647"/>
      <c r="S185" s="647"/>
      <c r="T185" s="19"/>
      <c r="U185" s="626"/>
      <c r="V185" s="207">
        <f aca="true" t="shared" si="7" ref="V185:V216">IF($AJ$30="Yes",AE185,IF($U$55*100&gt;AD185,1,0))</f>
        <v>0</v>
      </c>
      <c r="W185" s="626"/>
      <c r="X185" s="19"/>
      <c r="Y185" s="617" t="s">
        <v>441</v>
      </c>
      <c r="Z185" s="617"/>
      <c r="AA185" s="619"/>
      <c r="AB185" s="619"/>
      <c r="AC185" s="214"/>
      <c r="AD185" s="225">
        <v>57</v>
      </c>
      <c r="AE185" s="232">
        <v>1</v>
      </c>
      <c r="AF185" s="225"/>
      <c r="AG185" s="19"/>
      <c r="AH185" s="79"/>
    </row>
    <row r="186" spans="1:34" ht="2.25" customHeight="1">
      <c r="A186" s="79"/>
      <c r="B186" s="192"/>
      <c r="C186" s="192"/>
      <c r="D186" s="276"/>
      <c r="E186" s="276"/>
      <c r="F186" s="631"/>
      <c r="G186" s="632"/>
      <c r="H186" s="632"/>
      <c r="I186" s="632"/>
      <c r="J186" s="632"/>
      <c r="K186" s="633"/>
      <c r="L186" s="261"/>
      <c r="M186" s="264"/>
      <c r="N186" s="264"/>
      <c r="O186" s="647"/>
      <c r="P186" s="647"/>
      <c r="Q186" s="647"/>
      <c r="R186" s="647"/>
      <c r="S186" s="647"/>
      <c r="T186" s="19"/>
      <c r="U186" s="626"/>
      <c r="V186" s="207">
        <f t="shared" si="7"/>
        <v>0</v>
      </c>
      <c r="W186" s="626"/>
      <c r="X186" s="19"/>
      <c r="Y186" s="617"/>
      <c r="Z186" s="617"/>
      <c r="AA186" s="619"/>
      <c r="AB186" s="619"/>
      <c r="AC186" s="214"/>
      <c r="AD186" s="225">
        <v>58</v>
      </c>
      <c r="AE186" s="232">
        <v>1</v>
      </c>
      <c r="AF186" s="225"/>
      <c r="AG186" s="19"/>
      <c r="AH186" s="79"/>
    </row>
    <row r="187" spans="1:34" ht="2.25" customHeight="1" thickBot="1">
      <c r="A187" s="79"/>
      <c r="B187" s="19"/>
      <c r="C187" s="19"/>
      <c r="D187" s="261"/>
      <c r="E187" s="261"/>
      <c r="F187" s="634"/>
      <c r="G187" s="635"/>
      <c r="H187" s="635"/>
      <c r="I187" s="635"/>
      <c r="J187" s="635"/>
      <c r="K187" s="636"/>
      <c r="L187" s="261"/>
      <c r="M187" s="264"/>
      <c r="N187" s="264"/>
      <c r="O187" s="647"/>
      <c r="P187" s="647"/>
      <c r="Q187" s="647"/>
      <c r="R187" s="647"/>
      <c r="S187" s="647"/>
      <c r="T187" s="19"/>
      <c r="U187" s="626"/>
      <c r="V187" s="207">
        <f t="shared" si="7"/>
        <v>0</v>
      </c>
      <c r="W187" s="626"/>
      <c r="X187" s="19"/>
      <c r="Y187" s="617"/>
      <c r="Z187" s="617"/>
      <c r="AA187" s="619"/>
      <c r="AB187" s="619"/>
      <c r="AC187" s="214"/>
      <c r="AD187" s="225">
        <v>59</v>
      </c>
      <c r="AE187" s="232">
        <v>1</v>
      </c>
      <c r="AF187" s="225"/>
      <c r="AG187" s="19"/>
      <c r="AH187" s="79"/>
    </row>
    <row r="188" spans="1:34" ht="2.25" customHeight="1" thickBot="1">
      <c r="A188" s="79"/>
      <c r="B188" s="19"/>
      <c r="C188" s="19"/>
      <c r="D188" s="261"/>
      <c r="E188" s="261"/>
      <c r="F188" s="261"/>
      <c r="G188" s="261"/>
      <c r="H188" s="261"/>
      <c r="I188" s="261"/>
      <c r="J188" s="261"/>
      <c r="K188" s="261"/>
      <c r="L188" s="261"/>
      <c r="M188" s="264"/>
      <c r="N188" s="264"/>
      <c r="O188" s="647"/>
      <c r="P188" s="647"/>
      <c r="Q188" s="647"/>
      <c r="R188" s="647"/>
      <c r="S188" s="647"/>
      <c r="T188" s="19"/>
      <c r="U188" s="626"/>
      <c r="V188" s="207">
        <f t="shared" si="7"/>
        <v>0</v>
      </c>
      <c r="W188" s="626"/>
      <c r="X188" s="19"/>
      <c r="Y188" s="617"/>
      <c r="Z188" s="617"/>
      <c r="AA188" s="619"/>
      <c r="AB188" s="619"/>
      <c r="AC188" s="214"/>
      <c r="AD188" s="226">
        <v>60</v>
      </c>
      <c r="AE188" s="232">
        <v>1</v>
      </c>
      <c r="AF188" s="225"/>
      <c r="AG188" s="19"/>
      <c r="AH188" s="79"/>
    </row>
    <row r="189" spans="1:34" ht="2.25" customHeight="1" thickTop="1">
      <c r="A189" s="79"/>
      <c r="B189" s="19"/>
      <c r="C189" s="19"/>
      <c r="D189" s="261"/>
      <c r="E189" s="261"/>
      <c r="F189" s="261"/>
      <c r="G189" s="261"/>
      <c r="H189" s="261"/>
      <c r="I189" s="261"/>
      <c r="J189" s="261"/>
      <c r="K189" s="261"/>
      <c r="L189" s="261"/>
      <c r="M189" s="264"/>
      <c r="N189" s="264"/>
      <c r="O189" s="647"/>
      <c r="P189" s="647"/>
      <c r="Q189" s="647"/>
      <c r="R189" s="647"/>
      <c r="S189" s="647"/>
      <c r="T189" s="208"/>
      <c r="U189" s="626"/>
      <c r="V189" s="209">
        <f t="shared" si="7"/>
        <v>0</v>
      </c>
      <c r="W189" s="626"/>
      <c r="X189" s="208"/>
      <c r="Y189" s="617"/>
      <c r="Z189" s="617"/>
      <c r="AA189" s="619"/>
      <c r="AB189" s="619"/>
      <c r="AC189" s="214"/>
      <c r="AD189" s="225">
        <v>61</v>
      </c>
      <c r="AE189" s="232">
        <v>1</v>
      </c>
      <c r="AF189" s="225"/>
      <c r="AG189" s="19"/>
      <c r="AH189" s="79"/>
    </row>
    <row r="190" spans="1:34" ht="2.25" customHeight="1">
      <c r="A190" s="79"/>
      <c r="B190" s="19"/>
      <c r="C190" s="19"/>
      <c r="D190" s="261"/>
      <c r="E190" s="261"/>
      <c r="F190" s="261"/>
      <c r="G190" s="261"/>
      <c r="H190" s="261"/>
      <c r="I190" s="261"/>
      <c r="J190" s="261"/>
      <c r="K190" s="261"/>
      <c r="L190" s="261"/>
      <c r="M190" s="264"/>
      <c r="N190" s="264"/>
      <c r="O190" s="647"/>
      <c r="P190" s="647"/>
      <c r="Q190" s="647"/>
      <c r="R190" s="647"/>
      <c r="S190" s="647"/>
      <c r="T190" s="19"/>
      <c r="U190" s="626"/>
      <c r="V190" s="207">
        <f t="shared" si="7"/>
        <v>0</v>
      </c>
      <c r="W190" s="626"/>
      <c r="X190" s="19"/>
      <c r="Y190" s="617"/>
      <c r="Z190" s="617"/>
      <c r="AA190" s="619"/>
      <c r="AB190" s="619"/>
      <c r="AC190" s="214"/>
      <c r="AD190" s="225">
        <v>62</v>
      </c>
      <c r="AE190" s="232">
        <v>1</v>
      </c>
      <c r="AF190" s="225"/>
      <c r="AG190" s="19"/>
      <c r="AH190" s="79"/>
    </row>
    <row r="191" spans="1:34" ht="2.25" customHeight="1" thickBot="1">
      <c r="A191" s="79"/>
      <c r="B191" s="19"/>
      <c r="C191" s="19"/>
      <c r="D191" s="261"/>
      <c r="E191" s="261"/>
      <c r="F191" s="261"/>
      <c r="G191" s="261"/>
      <c r="H191" s="261"/>
      <c r="I191" s="261"/>
      <c r="J191" s="261"/>
      <c r="K191" s="261"/>
      <c r="L191" s="261"/>
      <c r="M191" s="264"/>
      <c r="N191" s="264"/>
      <c r="O191" s="647"/>
      <c r="P191" s="647"/>
      <c r="Q191" s="647"/>
      <c r="R191" s="647"/>
      <c r="S191" s="647"/>
      <c r="T191" s="19"/>
      <c r="U191" s="626"/>
      <c r="V191" s="207">
        <f t="shared" si="7"/>
        <v>0</v>
      </c>
      <c r="W191" s="626"/>
      <c r="X191" s="19"/>
      <c r="Y191" s="617"/>
      <c r="Z191" s="617"/>
      <c r="AA191" s="619"/>
      <c r="AB191" s="619"/>
      <c r="AC191" s="214"/>
      <c r="AD191" s="225">
        <v>63</v>
      </c>
      <c r="AE191" s="232">
        <v>1</v>
      </c>
      <c r="AF191" s="225"/>
      <c r="AG191" s="19"/>
      <c r="AH191" s="79"/>
    </row>
    <row r="192" spans="1:34" ht="2.25" customHeight="1">
      <c r="A192" s="79"/>
      <c r="B192" s="19"/>
      <c r="C192" s="19"/>
      <c r="D192" s="261"/>
      <c r="E192" s="261"/>
      <c r="F192" s="261"/>
      <c r="G192" s="662" t="s">
        <v>548</v>
      </c>
      <c r="H192" s="663"/>
      <c r="I192" s="663"/>
      <c r="J192" s="664"/>
      <c r="K192" s="261"/>
      <c r="L192" s="261"/>
      <c r="M192" s="264"/>
      <c r="N192" s="264"/>
      <c r="O192" s="647"/>
      <c r="P192" s="647"/>
      <c r="Q192" s="647"/>
      <c r="R192" s="647"/>
      <c r="S192" s="647"/>
      <c r="T192" s="19"/>
      <c r="U192" s="626"/>
      <c r="V192" s="207">
        <f t="shared" si="7"/>
        <v>0</v>
      </c>
      <c r="W192" s="626"/>
      <c r="X192" s="19"/>
      <c r="Y192" s="617"/>
      <c r="Z192" s="617"/>
      <c r="AA192" s="619"/>
      <c r="AB192" s="619"/>
      <c r="AC192" s="214"/>
      <c r="AD192" s="225">
        <v>64</v>
      </c>
      <c r="AE192" s="232">
        <v>1</v>
      </c>
      <c r="AF192" s="225"/>
      <c r="AG192" s="19"/>
      <c r="AH192" s="79"/>
    </row>
    <row r="193" spans="1:34" ht="2.25" customHeight="1">
      <c r="A193" s="79"/>
      <c r="B193" s="19"/>
      <c r="C193" s="19"/>
      <c r="D193" s="261"/>
      <c r="E193" s="261"/>
      <c r="F193" s="261"/>
      <c r="G193" s="665"/>
      <c r="H193" s="666"/>
      <c r="I193" s="666"/>
      <c r="J193" s="667"/>
      <c r="K193" s="261"/>
      <c r="L193" s="261"/>
      <c r="M193" s="264"/>
      <c r="N193" s="264"/>
      <c r="O193" s="647" t="s">
        <v>430</v>
      </c>
      <c r="P193" s="647"/>
      <c r="Q193" s="647"/>
      <c r="R193" s="647"/>
      <c r="S193" s="647"/>
      <c r="T193" s="19"/>
      <c r="U193" s="626"/>
      <c r="V193" s="207">
        <f t="shared" si="7"/>
        <v>0</v>
      </c>
      <c r="W193" s="626"/>
      <c r="X193" s="19"/>
      <c r="Y193" s="617"/>
      <c r="Z193" s="617"/>
      <c r="AA193" s="619"/>
      <c r="AB193" s="619"/>
      <c r="AC193" s="214"/>
      <c r="AD193" s="225">
        <v>65</v>
      </c>
      <c r="AE193" s="232">
        <v>1</v>
      </c>
      <c r="AF193" s="225"/>
      <c r="AG193" s="19"/>
      <c r="AH193" s="79"/>
    </row>
    <row r="194" spans="1:34" ht="2.25" customHeight="1">
      <c r="A194" s="79"/>
      <c r="B194" s="19"/>
      <c r="C194" s="19"/>
      <c r="D194" s="261"/>
      <c r="E194" s="261"/>
      <c r="F194" s="261"/>
      <c r="G194" s="665"/>
      <c r="H194" s="666"/>
      <c r="I194" s="666"/>
      <c r="J194" s="667"/>
      <c r="K194" s="261"/>
      <c r="L194" s="261"/>
      <c r="M194" s="261"/>
      <c r="N194" s="261"/>
      <c r="O194" s="647"/>
      <c r="P194" s="647"/>
      <c r="Q194" s="647"/>
      <c r="R194" s="647"/>
      <c r="S194" s="647"/>
      <c r="T194" s="19"/>
      <c r="U194" s="626"/>
      <c r="V194" s="207">
        <f t="shared" si="7"/>
        <v>0</v>
      </c>
      <c r="W194" s="626"/>
      <c r="X194" s="19"/>
      <c r="Y194" s="187"/>
      <c r="Z194" s="187"/>
      <c r="AA194" s="619"/>
      <c r="AB194" s="619"/>
      <c r="AC194" s="214"/>
      <c r="AD194" s="225">
        <v>66</v>
      </c>
      <c r="AE194" s="232">
        <v>1</v>
      </c>
      <c r="AF194" s="225"/>
      <c r="AG194" s="19"/>
      <c r="AH194" s="79"/>
    </row>
    <row r="195" spans="1:34" ht="2.25" customHeight="1">
      <c r="A195" s="79"/>
      <c r="B195" s="19"/>
      <c r="C195" s="19"/>
      <c r="D195" s="261"/>
      <c r="E195" s="261"/>
      <c r="F195" s="261"/>
      <c r="G195" s="665"/>
      <c r="H195" s="666"/>
      <c r="I195" s="666"/>
      <c r="J195" s="667"/>
      <c r="K195" s="261"/>
      <c r="L195" s="261"/>
      <c r="M195" s="261"/>
      <c r="N195" s="261"/>
      <c r="O195" s="647"/>
      <c r="P195" s="647"/>
      <c r="Q195" s="647"/>
      <c r="R195" s="647"/>
      <c r="S195" s="647"/>
      <c r="T195" s="19"/>
      <c r="U195" s="626"/>
      <c r="V195" s="207">
        <f t="shared" si="7"/>
        <v>0</v>
      </c>
      <c r="W195" s="626"/>
      <c r="X195" s="19"/>
      <c r="Y195" s="187"/>
      <c r="Z195" s="187"/>
      <c r="AA195" s="619"/>
      <c r="AB195" s="619"/>
      <c r="AC195" s="214"/>
      <c r="AD195" s="225">
        <v>67</v>
      </c>
      <c r="AE195" s="232">
        <v>1</v>
      </c>
      <c r="AF195" s="225"/>
      <c r="AG195" s="19"/>
      <c r="AH195" s="79"/>
    </row>
    <row r="196" spans="1:34" ht="2.25" customHeight="1">
      <c r="A196" s="79"/>
      <c r="B196" s="19"/>
      <c r="C196" s="19"/>
      <c r="D196" s="261"/>
      <c r="E196" s="261"/>
      <c r="F196" s="261"/>
      <c r="G196" s="665"/>
      <c r="H196" s="666"/>
      <c r="I196" s="666"/>
      <c r="J196" s="667"/>
      <c r="K196" s="261"/>
      <c r="L196" s="261"/>
      <c r="M196" s="261"/>
      <c r="N196" s="261"/>
      <c r="O196" s="647"/>
      <c r="P196" s="647"/>
      <c r="Q196" s="647"/>
      <c r="R196" s="647"/>
      <c r="S196" s="647"/>
      <c r="T196" s="19"/>
      <c r="U196" s="626"/>
      <c r="V196" s="207">
        <f t="shared" si="7"/>
        <v>0</v>
      </c>
      <c r="W196" s="626"/>
      <c r="X196" s="19"/>
      <c r="Y196" s="641" t="s">
        <v>564</v>
      </c>
      <c r="Z196" s="641"/>
      <c r="AA196" s="619"/>
      <c r="AB196" s="619"/>
      <c r="AC196" s="214"/>
      <c r="AD196" s="225">
        <v>68</v>
      </c>
      <c r="AE196" s="232">
        <v>1</v>
      </c>
      <c r="AF196" s="225"/>
      <c r="AG196" s="19"/>
      <c r="AH196" s="79"/>
    </row>
    <row r="197" spans="1:34" ht="2.25" customHeight="1">
      <c r="A197" s="79"/>
      <c r="B197" s="19"/>
      <c r="C197" s="19"/>
      <c r="D197" s="261"/>
      <c r="E197" s="261"/>
      <c r="F197" s="261"/>
      <c r="G197" s="665"/>
      <c r="H197" s="666"/>
      <c r="I197" s="666"/>
      <c r="J197" s="667"/>
      <c r="K197" s="261"/>
      <c r="L197" s="261"/>
      <c r="M197" s="261"/>
      <c r="N197" s="261"/>
      <c r="O197" s="647"/>
      <c r="P197" s="647"/>
      <c r="Q197" s="647"/>
      <c r="R197" s="647"/>
      <c r="S197" s="647"/>
      <c r="T197" s="19"/>
      <c r="U197" s="626"/>
      <c r="V197" s="207">
        <f t="shared" si="7"/>
        <v>0</v>
      </c>
      <c r="W197" s="626"/>
      <c r="X197" s="19"/>
      <c r="Y197" s="641"/>
      <c r="Z197" s="641"/>
      <c r="AA197" s="619"/>
      <c r="AB197" s="619"/>
      <c r="AC197" s="214"/>
      <c r="AD197" s="225">
        <v>69</v>
      </c>
      <c r="AE197" s="232">
        <v>1</v>
      </c>
      <c r="AF197" s="225"/>
      <c r="AG197" s="19"/>
      <c r="AH197" s="79"/>
    </row>
    <row r="198" spans="1:34" ht="2.25" customHeight="1">
      <c r="A198" s="79"/>
      <c r="B198" s="19"/>
      <c r="C198" s="19"/>
      <c r="D198" s="261"/>
      <c r="E198" s="261"/>
      <c r="F198" s="261"/>
      <c r="G198" s="665"/>
      <c r="H198" s="666"/>
      <c r="I198" s="666"/>
      <c r="J198" s="667"/>
      <c r="K198" s="261"/>
      <c r="L198" s="261"/>
      <c r="M198" s="261"/>
      <c r="N198" s="261"/>
      <c r="O198" s="647"/>
      <c r="P198" s="647"/>
      <c r="Q198" s="647"/>
      <c r="R198" s="647"/>
      <c r="S198" s="647"/>
      <c r="T198" s="19"/>
      <c r="U198" s="626"/>
      <c r="V198" s="207">
        <f t="shared" si="7"/>
        <v>0</v>
      </c>
      <c r="W198" s="626"/>
      <c r="X198" s="19"/>
      <c r="Y198" s="641"/>
      <c r="Z198" s="641"/>
      <c r="AA198" s="619"/>
      <c r="AB198" s="619"/>
      <c r="AC198" s="214"/>
      <c r="AD198" s="226">
        <v>70</v>
      </c>
      <c r="AE198" s="232">
        <v>1</v>
      </c>
      <c r="AF198" s="225"/>
      <c r="AG198" s="19"/>
      <c r="AH198" s="79"/>
    </row>
    <row r="199" spans="1:34" ht="2.25" customHeight="1">
      <c r="A199" s="79"/>
      <c r="B199" s="19"/>
      <c r="C199" s="19"/>
      <c r="D199" s="261"/>
      <c r="E199" s="261"/>
      <c r="F199" s="261"/>
      <c r="G199" s="665"/>
      <c r="H199" s="666"/>
      <c r="I199" s="666"/>
      <c r="J199" s="667"/>
      <c r="K199" s="261"/>
      <c r="L199" s="261"/>
      <c r="M199" s="261"/>
      <c r="N199" s="261"/>
      <c r="O199" s="647"/>
      <c r="P199" s="647"/>
      <c r="Q199" s="647"/>
      <c r="R199" s="647"/>
      <c r="S199" s="647"/>
      <c r="T199" s="212"/>
      <c r="U199" s="626"/>
      <c r="V199" s="207">
        <f t="shared" si="7"/>
        <v>0</v>
      </c>
      <c r="W199" s="626"/>
      <c r="X199" s="19"/>
      <c r="Y199" s="641"/>
      <c r="Z199" s="641"/>
      <c r="AA199" s="619"/>
      <c r="AB199" s="619"/>
      <c r="AC199" s="214"/>
      <c r="AD199" s="225">
        <v>71</v>
      </c>
      <c r="AE199" s="232">
        <v>1</v>
      </c>
      <c r="AF199" s="225"/>
      <c r="AG199" s="19"/>
      <c r="AH199" s="79"/>
    </row>
    <row r="200" spans="1:34" ht="2.25" customHeight="1">
      <c r="A200" s="79"/>
      <c r="B200" s="19"/>
      <c r="C200" s="19"/>
      <c r="D200" s="261"/>
      <c r="E200" s="261"/>
      <c r="F200" s="261"/>
      <c r="G200" s="665"/>
      <c r="H200" s="666"/>
      <c r="I200" s="666"/>
      <c r="J200" s="667"/>
      <c r="K200" s="261"/>
      <c r="L200" s="261"/>
      <c r="M200" s="261"/>
      <c r="N200" s="261"/>
      <c r="O200" s="647"/>
      <c r="P200" s="647"/>
      <c r="Q200" s="647"/>
      <c r="R200" s="647"/>
      <c r="S200" s="647"/>
      <c r="T200" s="19"/>
      <c r="U200" s="626"/>
      <c r="V200" s="207">
        <f t="shared" si="7"/>
        <v>0</v>
      </c>
      <c r="W200" s="626"/>
      <c r="X200" s="19"/>
      <c r="Y200" s="641"/>
      <c r="Z200" s="641"/>
      <c r="AA200" s="619"/>
      <c r="AB200" s="619"/>
      <c r="AC200" s="214"/>
      <c r="AD200" s="225">
        <v>72</v>
      </c>
      <c r="AE200" s="232">
        <v>1</v>
      </c>
      <c r="AF200" s="225"/>
      <c r="AG200" s="19"/>
      <c r="AH200" s="79"/>
    </row>
    <row r="201" spans="1:34" ht="2.25" customHeight="1">
      <c r="A201" s="79"/>
      <c r="B201" s="19"/>
      <c r="C201" s="19"/>
      <c r="D201" s="261"/>
      <c r="E201" s="261"/>
      <c r="F201" s="261"/>
      <c r="G201" s="665"/>
      <c r="H201" s="666"/>
      <c r="I201" s="666"/>
      <c r="J201" s="667"/>
      <c r="K201" s="261"/>
      <c r="L201" s="261"/>
      <c r="M201" s="261"/>
      <c r="N201" s="261"/>
      <c r="O201" s="647"/>
      <c r="P201" s="647"/>
      <c r="Q201" s="647"/>
      <c r="R201" s="647"/>
      <c r="S201" s="647"/>
      <c r="T201" s="19"/>
      <c r="U201" s="626"/>
      <c r="V201" s="207">
        <f t="shared" si="7"/>
        <v>0</v>
      </c>
      <c r="W201" s="626"/>
      <c r="X201" s="19"/>
      <c r="Y201" s="641"/>
      <c r="Z201" s="641"/>
      <c r="AA201" s="619"/>
      <c r="AB201" s="619"/>
      <c r="AC201" s="214"/>
      <c r="AD201" s="225">
        <v>73</v>
      </c>
      <c r="AE201" s="232">
        <v>1</v>
      </c>
      <c r="AF201" s="225"/>
      <c r="AG201" s="19"/>
      <c r="AH201" s="79"/>
    </row>
    <row r="202" spans="1:34" ht="2.25" customHeight="1">
      <c r="A202" s="79"/>
      <c r="B202" s="19"/>
      <c r="C202" s="19"/>
      <c r="D202" s="261"/>
      <c r="E202" s="261"/>
      <c r="F202" s="261"/>
      <c r="G202" s="665"/>
      <c r="H202" s="666"/>
      <c r="I202" s="666"/>
      <c r="J202" s="667"/>
      <c r="K202" s="261"/>
      <c r="L202" s="261"/>
      <c r="M202" s="261"/>
      <c r="N202" s="261"/>
      <c r="O202" s="647"/>
      <c r="P202" s="647"/>
      <c r="Q202" s="647"/>
      <c r="R202" s="647"/>
      <c r="S202" s="647"/>
      <c r="T202" s="19"/>
      <c r="U202" s="626"/>
      <c r="V202" s="207">
        <f t="shared" si="7"/>
        <v>0</v>
      </c>
      <c r="W202" s="626"/>
      <c r="X202" s="19"/>
      <c r="Y202" s="641"/>
      <c r="Z202" s="641"/>
      <c r="AA202" s="619"/>
      <c r="AB202" s="619"/>
      <c r="AC202" s="214"/>
      <c r="AD202" s="225">
        <v>74</v>
      </c>
      <c r="AE202" s="232">
        <v>1</v>
      </c>
      <c r="AF202" s="225"/>
      <c r="AG202" s="19"/>
      <c r="AH202" s="79"/>
    </row>
    <row r="203" spans="1:34" ht="2.25" customHeight="1">
      <c r="A203" s="79"/>
      <c r="B203" s="19"/>
      <c r="C203" s="19"/>
      <c r="D203" s="261"/>
      <c r="E203" s="261"/>
      <c r="F203" s="261"/>
      <c r="G203" s="665"/>
      <c r="H203" s="666"/>
      <c r="I203" s="666"/>
      <c r="J203" s="667"/>
      <c r="K203" s="261"/>
      <c r="L203" s="261"/>
      <c r="M203" s="264"/>
      <c r="N203" s="264"/>
      <c r="O203" s="288"/>
      <c r="P203" s="288"/>
      <c r="Q203" s="288"/>
      <c r="R203" s="288"/>
      <c r="S203" s="289"/>
      <c r="T203" s="19"/>
      <c r="U203" s="626"/>
      <c r="V203" s="207">
        <f t="shared" si="7"/>
        <v>0</v>
      </c>
      <c r="W203" s="626"/>
      <c r="X203" s="19"/>
      <c r="Y203" s="187"/>
      <c r="Z203" s="187"/>
      <c r="AA203" s="619"/>
      <c r="AB203" s="619"/>
      <c r="AC203" s="214"/>
      <c r="AD203" s="225">
        <v>75</v>
      </c>
      <c r="AE203" s="232">
        <v>1</v>
      </c>
      <c r="AF203" s="225"/>
      <c r="AG203" s="19"/>
      <c r="AH203" s="79"/>
    </row>
    <row r="204" spans="1:34" ht="2.25" customHeight="1">
      <c r="A204" s="79"/>
      <c r="B204" s="19"/>
      <c r="C204" s="19"/>
      <c r="D204" s="261"/>
      <c r="E204" s="261"/>
      <c r="F204" s="261"/>
      <c r="G204" s="665"/>
      <c r="H204" s="666"/>
      <c r="I204" s="666"/>
      <c r="J204" s="667"/>
      <c r="K204" s="261"/>
      <c r="L204" s="261"/>
      <c r="M204" s="264"/>
      <c r="N204" s="264"/>
      <c r="O204" s="627" t="s">
        <v>431</v>
      </c>
      <c r="P204" s="627"/>
      <c r="Q204" s="627"/>
      <c r="R204" s="627"/>
      <c r="S204" s="627"/>
      <c r="T204" s="19"/>
      <c r="U204" s="626"/>
      <c r="V204" s="207">
        <f t="shared" si="7"/>
        <v>0</v>
      </c>
      <c r="W204" s="626"/>
      <c r="X204" s="19"/>
      <c r="Y204" s="187"/>
      <c r="Z204" s="187"/>
      <c r="AA204" s="619"/>
      <c r="AB204" s="619"/>
      <c r="AC204" s="214"/>
      <c r="AD204" s="225">
        <v>76</v>
      </c>
      <c r="AE204" s="232">
        <v>1</v>
      </c>
      <c r="AF204" s="225"/>
      <c r="AG204" s="19"/>
      <c r="AH204" s="79"/>
    </row>
    <row r="205" spans="1:34" ht="2.25" customHeight="1">
      <c r="A205" s="79"/>
      <c r="B205" s="19"/>
      <c r="C205" s="19"/>
      <c r="D205" s="261"/>
      <c r="E205" s="261"/>
      <c r="F205" s="261"/>
      <c r="G205" s="665"/>
      <c r="H205" s="666"/>
      <c r="I205" s="666"/>
      <c r="J205" s="667"/>
      <c r="K205" s="261"/>
      <c r="L205" s="261"/>
      <c r="M205" s="264"/>
      <c r="N205" s="264"/>
      <c r="O205" s="627"/>
      <c r="P205" s="627"/>
      <c r="Q205" s="627"/>
      <c r="R205" s="627"/>
      <c r="S205" s="627"/>
      <c r="T205" s="19"/>
      <c r="U205" s="626"/>
      <c r="V205" s="207">
        <f t="shared" si="7"/>
        <v>0</v>
      </c>
      <c r="W205" s="626"/>
      <c r="X205" s="19"/>
      <c r="Y205" s="617" t="s">
        <v>442</v>
      </c>
      <c r="Z205" s="617"/>
      <c r="AA205" s="619"/>
      <c r="AB205" s="619"/>
      <c r="AC205" s="214"/>
      <c r="AD205" s="225">
        <v>77</v>
      </c>
      <c r="AE205" s="232">
        <v>1</v>
      </c>
      <c r="AF205" s="225"/>
      <c r="AG205" s="19"/>
      <c r="AH205" s="79"/>
    </row>
    <row r="206" spans="1:34" ht="2.25" customHeight="1">
      <c r="A206" s="79"/>
      <c r="B206" s="19"/>
      <c r="C206" s="19"/>
      <c r="D206" s="261"/>
      <c r="E206" s="261"/>
      <c r="F206" s="261"/>
      <c r="G206" s="665"/>
      <c r="H206" s="666"/>
      <c r="I206" s="666"/>
      <c r="J206" s="667"/>
      <c r="K206" s="261"/>
      <c r="L206" s="261"/>
      <c r="M206" s="264"/>
      <c r="N206" s="264"/>
      <c r="O206" s="627"/>
      <c r="P206" s="627"/>
      <c r="Q206" s="627"/>
      <c r="R206" s="627"/>
      <c r="S206" s="627"/>
      <c r="T206" s="19"/>
      <c r="U206" s="626"/>
      <c r="V206" s="207">
        <f t="shared" si="7"/>
        <v>0</v>
      </c>
      <c r="W206" s="626"/>
      <c r="X206" s="19"/>
      <c r="Y206" s="617"/>
      <c r="Z206" s="617"/>
      <c r="AA206" s="619"/>
      <c r="AB206" s="619"/>
      <c r="AC206" s="214"/>
      <c r="AD206" s="225">
        <v>78</v>
      </c>
      <c r="AE206" s="232">
        <v>1</v>
      </c>
      <c r="AF206" s="225"/>
      <c r="AG206" s="19"/>
      <c r="AH206" s="79"/>
    </row>
    <row r="207" spans="1:34" ht="2.25" customHeight="1">
      <c r="A207" s="79"/>
      <c r="B207" s="19"/>
      <c r="C207" s="19"/>
      <c r="D207" s="261"/>
      <c r="E207" s="261"/>
      <c r="F207" s="261"/>
      <c r="G207" s="665"/>
      <c r="H207" s="666"/>
      <c r="I207" s="666"/>
      <c r="J207" s="667"/>
      <c r="K207" s="261"/>
      <c r="L207" s="261"/>
      <c r="M207" s="264"/>
      <c r="N207" s="264"/>
      <c r="O207" s="627"/>
      <c r="P207" s="627"/>
      <c r="Q207" s="627"/>
      <c r="R207" s="627"/>
      <c r="S207" s="627"/>
      <c r="T207" s="19"/>
      <c r="U207" s="626"/>
      <c r="V207" s="207">
        <f t="shared" si="7"/>
        <v>0</v>
      </c>
      <c r="W207" s="626"/>
      <c r="X207" s="19"/>
      <c r="Y207" s="617"/>
      <c r="Z207" s="617"/>
      <c r="AA207" s="619"/>
      <c r="AB207" s="619"/>
      <c r="AC207" s="214"/>
      <c r="AD207" s="225">
        <v>79</v>
      </c>
      <c r="AE207" s="232">
        <v>1</v>
      </c>
      <c r="AF207" s="225"/>
      <c r="AG207" s="19"/>
      <c r="AH207" s="79"/>
    </row>
    <row r="208" spans="1:34" ht="2.25" customHeight="1">
      <c r="A208" s="79"/>
      <c r="B208" s="19"/>
      <c r="C208" s="19"/>
      <c r="D208" s="261"/>
      <c r="E208" s="261"/>
      <c r="F208" s="261"/>
      <c r="G208" s="665"/>
      <c r="H208" s="666"/>
      <c r="I208" s="666"/>
      <c r="J208" s="667"/>
      <c r="K208" s="261"/>
      <c r="L208" s="261"/>
      <c r="M208" s="264"/>
      <c r="N208" s="264"/>
      <c r="O208" s="627"/>
      <c r="P208" s="627"/>
      <c r="Q208" s="627"/>
      <c r="R208" s="627"/>
      <c r="S208" s="627"/>
      <c r="T208" s="213"/>
      <c r="U208" s="626"/>
      <c r="V208" s="207">
        <f t="shared" si="7"/>
        <v>0</v>
      </c>
      <c r="W208" s="626"/>
      <c r="X208" s="213"/>
      <c r="Y208" s="617"/>
      <c r="Z208" s="617"/>
      <c r="AA208" s="619"/>
      <c r="AB208" s="619"/>
      <c r="AC208" s="214"/>
      <c r="AD208" s="226">
        <v>80</v>
      </c>
      <c r="AE208" s="232">
        <v>1</v>
      </c>
      <c r="AF208" s="225"/>
      <c r="AG208" s="19"/>
      <c r="AH208" s="79"/>
    </row>
    <row r="209" spans="1:34" ht="2.25" customHeight="1">
      <c r="A209" s="79"/>
      <c r="B209" s="19"/>
      <c r="C209" s="19"/>
      <c r="D209" s="261"/>
      <c r="E209" s="261"/>
      <c r="F209" s="261"/>
      <c r="G209" s="665"/>
      <c r="H209" s="666"/>
      <c r="I209" s="666"/>
      <c r="J209" s="667"/>
      <c r="K209" s="261"/>
      <c r="L209" s="261"/>
      <c r="M209" s="264"/>
      <c r="N209" s="264"/>
      <c r="O209" s="627"/>
      <c r="P209" s="627"/>
      <c r="Q209" s="627"/>
      <c r="R209" s="627"/>
      <c r="S209" s="627"/>
      <c r="T209" s="19"/>
      <c r="U209" s="626"/>
      <c r="V209" s="211">
        <f t="shared" si="7"/>
        <v>0</v>
      </c>
      <c r="W209" s="626"/>
      <c r="X209" s="19"/>
      <c r="Y209" s="617"/>
      <c r="Z209" s="617"/>
      <c r="AA209" s="619"/>
      <c r="AB209" s="619"/>
      <c r="AC209" s="214"/>
      <c r="AD209" s="225">
        <v>81</v>
      </c>
      <c r="AE209" s="232">
        <v>1</v>
      </c>
      <c r="AF209" s="225"/>
      <c r="AG209" s="19"/>
      <c r="AH209" s="79"/>
    </row>
    <row r="210" spans="1:34" ht="2.25" customHeight="1">
      <c r="A210" s="79"/>
      <c r="B210" s="19"/>
      <c r="C210" s="19"/>
      <c r="D210" s="261"/>
      <c r="E210" s="261"/>
      <c r="F210" s="261"/>
      <c r="G210" s="665"/>
      <c r="H210" s="666"/>
      <c r="I210" s="666"/>
      <c r="J210" s="667"/>
      <c r="K210" s="261"/>
      <c r="L210" s="261"/>
      <c r="M210" s="264"/>
      <c r="N210" s="264"/>
      <c r="O210" s="627"/>
      <c r="P210" s="627"/>
      <c r="Q210" s="627"/>
      <c r="R210" s="627"/>
      <c r="S210" s="627"/>
      <c r="T210" s="19"/>
      <c r="U210" s="626"/>
      <c r="V210" s="207">
        <f t="shared" si="7"/>
        <v>0</v>
      </c>
      <c r="W210" s="626"/>
      <c r="X210" s="19"/>
      <c r="Y210" s="617"/>
      <c r="Z210" s="617"/>
      <c r="AA210" s="619"/>
      <c r="AB210" s="619"/>
      <c r="AC210" s="214"/>
      <c r="AD210" s="225">
        <v>82</v>
      </c>
      <c r="AE210" s="232">
        <v>1</v>
      </c>
      <c r="AF210" s="225"/>
      <c r="AG210" s="19"/>
      <c r="AH210" s="79"/>
    </row>
    <row r="211" spans="1:34" ht="2.25" customHeight="1">
      <c r="A211" s="79"/>
      <c r="B211" s="19"/>
      <c r="C211" s="19"/>
      <c r="D211" s="261"/>
      <c r="E211" s="261"/>
      <c r="F211" s="261"/>
      <c r="G211" s="665"/>
      <c r="H211" s="666"/>
      <c r="I211" s="666"/>
      <c r="J211" s="667"/>
      <c r="K211" s="261"/>
      <c r="L211" s="261"/>
      <c r="M211" s="264"/>
      <c r="N211" s="264"/>
      <c r="O211" s="627"/>
      <c r="P211" s="627"/>
      <c r="Q211" s="627"/>
      <c r="R211" s="627"/>
      <c r="S211" s="627"/>
      <c r="T211" s="19"/>
      <c r="U211" s="626"/>
      <c r="V211" s="207">
        <f t="shared" si="7"/>
        <v>0</v>
      </c>
      <c r="W211" s="626"/>
      <c r="X211" s="19"/>
      <c r="Y211" s="617"/>
      <c r="Z211" s="617"/>
      <c r="AA211" s="619"/>
      <c r="AB211" s="619"/>
      <c r="AC211" s="214"/>
      <c r="AD211" s="225">
        <v>83</v>
      </c>
      <c r="AE211" s="232">
        <v>1</v>
      </c>
      <c r="AF211" s="225"/>
      <c r="AG211" s="19"/>
      <c r="AH211" s="79"/>
    </row>
    <row r="212" spans="1:34" ht="2.25" customHeight="1">
      <c r="A212" s="79"/>
      <c r="B212" s="19"/>
      <c r="C212" s="19"/>
      <c r="D212" s="261"/>
      <c r="E212" s="261"/>
      <c r="F212" s="261"/>
      <c r="G212" s="665"/>
      <c r="H212" s="666"/>
      <c r="I212" s="666"/>
      <c r="J212" s="667"/>
      <c r="K212" s="261"/>
      <c r="L212" s="261"/>
      <c r="M212" s="264"/>
      <c r="N212" s="264"/>
      <c r="O212" s="627"/>
      <c r="P212" s="627"/>
      <c r="Q212" s="627"/>
      <c r="R212" s="627"/>
      <c r="S212" s="627"/>
      <c r="T212" s="19"/>
      <c r="U212" s="626"/>
      <c r="V212" s="207">
        <f t="shared" si="7"/>
        <v>0</v>
      </c>
      <c r="W212" s="626"/>
      <c r="X212" s="19"/>
      <c r="Y212" s="617"/>
      <c r="Z212" s="617"/>
      <c r="AA212" s="619"/>
      <c r="AB212" s="619"/>
      <c r="AC212" s="214"/>
      <c r="AD212" s="225">
        <v>84</v>
      </c>
      <c r="AE212" s="232">
        <v>1</v>
      </c>
      <c r="AF212" s="225"/>
      <c r="AG212" s="19"/>
      <c r="AH212" s="79"/>
    </row>
    <row r="213" spans="1:34" ht="2.25" customHeight="1">
      <c r="A213" s="79"/>
      <c r="B213" s="19"/>
      <c r="C213" s="19"/>
      <c r="D213" s="261"/>
      <c r="E213" s="261"/>
      <c r="F213" s="261"/>
      <c r="G213" s="665"/>
      <c r="H213" s="666"/>
      <c r="I213" s="666"/>
      <c r="J213" s="667"/>
      <c r="K213" s="261"/>
      <c r="L213" s="261"/>
      <c r="M213" s="264"/>
      <c r="N213" s="264"/>
      <c r="O213" s="288"/>
      <c r="P213" s="288"/>
      <c r="Q213" s="288"/>
      <c r="R213" s="288"/>
      <c r="S213" s="289"/>
      <c r="T213" s="19"/>
      <c r="U213" s="626"/>
      <c r="V213" s="207">
        <f t="shared" si="7"/>
        <v>0</v>
      </c>
      <c r="W213" s="626"/>
      <c r="X213" s="19"/>
      <c r="Y213" s="617"/>
      <c r="Z213" s="617"/>
      <c r="AA213" s="619"/>
      <c r="AB213" s="619"/>
      <c r="AC213" s="214"/>
      <c r="AD213" s="225">
        <v>85</v>
      </c>
      <c r="AE213" s="232">
        <v>1</v>
      </c>
      <c r="AF213" s="225"/>
      <c r="AG213" s="19"/>
      <c r="AH213" s="79"/>
    </row>
    <row r="214" spans="1:34" ht="2.25" customHeight="1">
      <c r="A214" s="79"/>
      <c r="B214" s="19"/>
      <c r="C214" s="19"/>
      <c r="D214" s="261"/>
      <c r="E214" s="261"/>
      <c r="F214" s="261"/>
      <c r="G214" s="665"/>
      <c r="H214" s="666"/>
      <c r="I214" s="666"/>
      <c r="J214" s="667"/>
      <c r="K214" s="261"/>
      <c r="L214" s="261"/>
      <c r="M214" s="261"/>
      <c r="N214" s="261"/>
      <c r="O214" s="670" t="s">
        <v>432</v>
      </c>
      <c r="P214" s="670"/>
      <c r="Q214" s="670"/>
      <c r="R214" s="670"/>
      <c r="S214" s="670"/>
      <c r="T214" s="19"/>
      <c r="U214" s="626"/>
      <c r="V214" s="207">
        <f t="shared" si="7"/>
        <v>0</v>
      </c>
      <c r="W214" s="626"/>
      <c r="X214" s="19"/>
      <c r="Y214" s="187"/>
      <c r="Z214" s="187"/>
      <c r="AA214" s="619"/>
      <c r="AB214" s="619"/>
      <c r="AC214" s="214"/>
      <c r="AD214" s="225">
        <v>86</v>
      </c>
      <c r="AE214" s="232">
        <v>1</v>
      </c>
      <c r="AF214" s="225"/>
      <c r="AG214" s="19"/>
      <c r="AH214" s="79"/>
    </row>
    <row r="215" spans="1:34" ht="2.25" customHeight="1">
      <c r="A215" s="79"/>
      <c r="B215" s="19"/>
      <c r="C215" s="19"/>
      <c r="D215" s="261"/>
      <c r="E215" s="261"/>
      <c r="F215" s="261"/>
      <c r="G215" s="665"/>
      <c r="H215" s="666"/>
      <c r="I215" s="666"/>
      <c r="J215" s="667"/>
      <c r="K215" s="261"/>
      <c r="L215" s="261"/>
      <c r="M215" s="261"/>
      <c r="N215" s="261"/>
      <c r="O215" s="670"/>
      <c r="P215" s="670"/>
      <c r="Q215" s="670"/>
      <c r="R215" s="670"/>
      <c r="S215" s="670"/>
      <c r="T215" s="19"/>
      <c r="U215" s="626"/>
      <c r="V215" s="207">
        <f t="shared" si="7"/>
        <v>0</v>
      </c>
      <c r="W215" s="626"/>
      <c r="X215" s="19"/>
      <c r="Y215" s="187"/>
      <c r="Z215" s="187"/>
      <c r="AA215" s="619"/>
      <c r="AB215" s="619"/>
      <c r="AC215" s="214"/>
      <c r="AD215" s="225">
        <v>87</v>
      </c>
      <c r="AE215" s="232">
        <v>1</v>
      </c>
      <c r="AF215" s="225"/>
      <c r="AG215" s="19"/>
      <c r="AH215" s="79"/>
    </row>
    <row r="216" spans="1:34" ht="2.25" customHeight="1">
      <c r="A216" s="79"/>
      <c r="B216" s="19"/>
      <c r="C216" s="19"/>
      <c r="D216" s="261"/>
      <c r="E216" s="261"/>
      <c r="F216" s="261"/>
      <c r="G216" s="665"/>
      <c r="H216" s="666"/>
      <c r="I216" s="666"/>
      <c r="J216" s="667"/>
      <c r="K216" s="261"/>
      <c r="L216" s="261"/>
      <c r="M216" s="261"/>
      <c r="N216" s="261"/>
      <c r="O216" s="670"/>
      <c r="P216" s="670"/>
      <c r="Q216" s="670"/>
      <c r="R216" s="670"/>
      <c r="S216" s="670"/>
      <c r="T216" s="19"/>
      <c r="U216" s="626"/>
      <c r="V216" s="207">
        <f t="shared" si="7"/>
        <v>0</v>
      </c>
      <c r="W216" s="626"/>
      <c r="X216" s="19"/>
      <c r="Y216" s="187"/>
      <c r="Z216" s="187"/>
      <c r="AA216" s="619"/>
      <c r="AB216" s="619"/>
      <c r="AC216" s="214"/>
      <c r="AD216" s="225">
        <v>88</v>
      </c>
      <c r="AE216" s="232">
        <v>1</v>
      </c>
      <c r="AF216" s="225"/>
      <c r="AG216" s="19"/>
      <c r="AH216" s="79"/>
    </row>
    <row r="217" spans="1:34" ht="2.25" customHeight="1">
      <c r="A217" s="79"/>
      <c r="B217" s="19"/>
      <c r="C217" s="19"/>
      <c r="D217" s="261"/>
      <c r="E217" s="261"/>
      <c r="F217" s="261"/>
      <c r="G217" s="665"/>
      <c r="H217" s="666"/>
      <c r="I217" s="666"/>
      <c r="J217" s="667"/>
      <c r="K217" s="261"/>
      <c r="L217" s="261"/>
      <c r="M217" s="261"/>
      <c r="N217" s="261"/>
      <c r="O217" s="670"/>
      <c r="P217" s="670"/>
      <c r="Q217" s="670"/>
      <c r="R217" s="670"/>
      <c r="S217" s="670"/>
      <c r="T217" s="19"/>
      <c r="U217" s="626"/>
      <c r="V217" s="207">
        <f aca="true" t="shared" si="8" ref="V217:V253">IF($AJ$30="Yes",AE217,IF($U$55*100&gt;AD217,1,0))</f>
        <v>0</v>
      </c>
      <c r="W217" s="626"/>
      <c r="X217" s="19"/>
      <c r="Y217" s="187"/>
      <c r="Z217" s="187"/>
      <c r="AA217" s="619"/>
      <c r="AB217" s="619"/>
      <c r="AC217" s="214"/>
      <c r="AD217" s="225">
        <v>89</v>
      </c>
      <c r="AE217" s="232">
        <v>1</v>
      </c>
      <c r="AF217" s="225"/>
      <c r="AG217" s="19"/>
      <c r="AH217" s="79"/>
    </row>
    <row r="218" spans="1:34" ht="2.25" customHeight="1">
      <c r="A218" s="79"/>
      <c r="B218" s="19"/>
      <c r="C218" s="19"/>
      <c r="D218" s="261"/>
      <c r="E218" s="261"/>
      <c r="F218" s="261"/>
      <c r="G218" s="665"/>
      <c r="H218" s="666"/>
      <c r="I218" s="666"/>
      <c r="J218" s="667"/>
      <c r="K218" s="261"/>
      <c r="L218" s="261"/>
      <c r="M218" s="261"/>
      <c r="N218" s="261"/>
      <c r="O218" s="670"/>
      <c r="P218" s="670"/>
      <c r="Q218" s="670"/>
      <c r="R218" s="670"/>
      <c r="S218" s="670"/>
      <c r="T218" s="19"/>
      <c r="U218" s="626"/>
      <c r="V218" s="207">
        <f t="shared" si="8"/>
        <v>0</v>
      </c>
      <c r="W218" s="626"/>
      <c r="X218" s="19"/>
      <c r="Y218" s="187"/>
      <c r="Z218" s="187"/>
      <c r="AA218" s="619"/>
      <c r="AB218" s="619"/>
      <c r="AC218" s="214"/>
      <c r="AD218" s="226">
        <v>90</v>
      </c>
      <c r="AE218" s="232">
        <v>1</v>
      </c>
      <c r="AF218" s="225"/>
      <c r="AG218" s="19"/>
      <c r="AH218" s="79"/>
    </row>
    <row r="219" spans="1:34" ht="2.25" customHeight="1">
      <c r="A219" s="79"/>
      <c r="B219" s="19"/>
      <c r="C219" s="19"/>
      <c r="D219" s="261"/>
      <c r="E219" s="261"/>
      <c r="F219" s="261"/>
      <c r="G219" s="665"/>
      <c r="H219" s="666"/>
      <c r="I219" s="666"/>
      <c r="J219" s="667"/>
      <c r="K219" s="261"/>
      <c r="L219" s="261"/>
      <c r="M219" s="261"/>
      <c r="N219" s="261"/>
      <c r="O219" s="670"/>
      <c r="P219" s="670"/>
      <c r="Q219" s="670"/>
      <c r="R219" s="670"/>
      <c r="S219" s="670"/>
      <c r="T219" s="212"/>
      <c r="U219" s="626"/>
      <c r="V219" s="207">
        <f t="shared" si="8"/>
        <v>0</v>
      </c>
      <c r="W219" s="626"/>
      <c r="X219" s="19"/>
      <c r="Y219" s="187"/>
      <c r="Z219" s="187"/>
      <c r="AA219" s="619"/>
      <c r="AB219" s="619"/>
      <c r="AC219" s="214"/>
      <c r="AD219" s="225">
        <v>91</v>
      </c>
      <c r="AE219" s="232">
        <v>1</v>
      </c>
      <c r="AF219" s="225"/>
      <c r="AG219" s="19"/>
      <c r="AH219" s="79"/>
    </row>
    <row r="220" spans="1:34" ht="2.25" customHeight="1" thickBot="1">
      <c r="A220" s="79"/>
      <c r="B220" s="19"/>
      <c r="C220" s="19"/>
      <c r="D220" s="261"/>
      <c r="E220" s="261"/>
      <c r="F220" s="279"/>
      <c r="G220" s="665"/>
      <c r="H220" s="666"/>
      <c r="I220" s="666"/>
      <c r="J220" s="667"/>
      <c r="K220" s="280"/>
      <c r="L220" s="261"/>
      <c r="M220" s="261"/>
      <c r="N220" s="261"/>
      <c r="O220" s="670"/>
      <c r="P220" s="670"/>
      <c r="Q220" s="670"/>
      <c r="R220" s="670"/>
      <c r="S220" s="670"/>
      <c r="T220" s="19"/>
      <c r="U220" s="626"/>
      <c r="V220" s="207">
        <f t="shared" si="8"/>
        <v>0</v>
      </c>
      <c r="W220" s="626"/>
      <c r="X220" s="19"/>
      <c r="Y220" s="187"/>
      <c r="Z220" s="187"/>
      <c r="AA220" s="619"/>
      <c r="AB220" s="619"/>
      <c r="AC220" s="214"/>
      <c r="AD220" s="225">
        <v>92</v>
      </c>
      <c r="AE220" s="232">
        <v>1</v>
      </c>
      <c r="AF220" s="225"/>
      <c r="AG220" s="19"/>
      <c r="AH220" s="79"/>
    </row>
    <row r="221" spans="1:34" ht="2.25" customHeight="1">
      <c r="A221" s="79"/>
      <c r="B221" s="19"/>
      <c r="C221" s="19"/>
      <c r="D221" s="261"/>
      <c r="E221" s="261"/>
      <c r="F221" s="668" t="s">
        <v>555</v>
      </c>
      <c r="G221" s="669"/>
      <c r="H221" s="669"/>
      <c r="I221" s="618" t="s">
        <v>428</v>
      </c>
      <c r="J221" s="618"/>
      <c r="K221" s="618"/>
      <c r="L221" s="261"/>
      <c r="M221" s="261"/>
      <c r="N221" s="261"/>
      <c r="O221" s="670"/>
      <c r="P221" s="670"/>
      <c r="Q221" s="670"/>
      <c r="R221" s="670"/>
      <c r="S221" s="670"/>
      <c r="T221" s="19"/>
      <c r="U221" s="626"/>
      <c r="V221" s="207">
        <f t="shared" si="8"/>
        <v>0</v>
      </c>
      <c r="W221" s="626"/>
      <c r="X221" s="19"/>
      <c r="Y221" s="187"/>
      <c r="Z221" s="187"/>
      <c r="AA221" s="187"/>
      <c r="AB221" s="187"/>
      <c r="AC221" s="187"/>
      <c r="AD221" s="225">
        <v>93</v>
      </c>
      <c r="AE221" s="232">
        <v>1</v>
      </c>
      <c r="AF221" s="225"/>
      <c r="AG221" s="19"/>
      <c r="AH221" s="79"/>
    </row>
    <row r="222" spans="1:34" ht="2.25" customHeight="1">
      <c r="A222" s="79"/>
      <c r="B222" s="19"/>
      <c r="C222" s="19"/>
      <c r="D222" s="261"/>
      <c r="E222" s="261"/>
      <c r="F222" s="669"/>
      <c r="G222" s="669"/>
      <c r="H222" s="669"/>
      <c r="I222" s="618"/>
      <c r="J222" s="618"/>
      <c r="K222" s="618"/>
      <c r="L222" s="261"/>
      <c r="M222" s="261"/>
      <c r="N222" s="261"/>
      <c r="O222" s="670"/>
      <c r="P222" s="670"/>
      <c r="Q222" s="670"/>
      <c r="R222" s="670"/>
      <c r="S222" s="670"/>
      <c r="T222" s="19"/>
      <c r="U222" s="626"/>
      <c r="V222" s="207">
        <f t="shared" si="8"/>
        <v>0</v>
      </c>
      <c r="W222" s="626"/>
      <c r="X222" s="19"/>
      <c r="Y222" s="187"/>
      <c r="Z222" s="187"/>
      <c r="AA222" s="187"/>
      <c r="AB222" s="187"/>
      <c r="AC222" s="187"/>
      <c r="AD222" s="225">
        <v>94</v>
      </c>
      <c r="AE222" s="232">
        <v>1</v>
      </c>
      <c r="AF222" s="225"/>
      <c r="AG222" s="19"/>
      <c r="AH222" s="79"/>
    </row>
    <row r="223" spans="1:34" ht="2.25" customHeight="1">
      <c r="A223" s="79"/>
      <c r="B223" s="19"/>
      <c r="C223" s="19"/>
      <c r="D223" s="261"/>
      <c r="E223" s="261"/>
      <c r="F223" s="669"/>
      <c r="G223" s="669"/>
      <c r="H223" s="669"/>
      <c r="I223" s="618"/>
      <c r="J223" s="618"/>
      <c r="K223" s="618"/>
      <c r="L223" s="264"/>
      <c r="M223" s="264"/>
      <c r="N223" s="264"/>
      <c r="O223" s="288"/>
      <c r="P223" s="288"/>
      <c r="Q223" s="288"/>
      <c r="R223" s="288"/>
      <c r="S223" s="289"/>
      <c r="T223" s="19"/>
      <c r="U223" s="626"/>
      <c r="V223" s="207">
        <f t="shared" si="8"/>
        <v>0</v>
      </c>
      <c r="W223" s="626"/>
      <c r="X223" s="19"/>
      <c r="Y223" s="187"/>
      <c r="Z223" s="187"/>
      <c r="AA223" s="187"/>
      <c r="AB223" s="187"/>
      <c r="AC223" s="187"/>
      <c r="AD223" s="225">
        <v>95</v>
      </c>
      <c r="AE223" s="232">
        <v>1</v>
      </c>
      <c r="AF223" s="225"/>
      <c r="AG223" s="19"/>
      <c r="AH223" s="79"/>
    </row>
    <row r="224" spans="1:34" ht="2.25" customHeight="1">
      <c r="A224" s="79"/>
      <c r="B224" s="19"/>
      <c r="C224" s="19"/>
      <c r="D224" s="261"/>
      <c r="E224" s="261"/>
      <c r="F224" s="669"/>
      <c r="G224" s="669"/>
      <c r="H224" s="669"/>
      <c r="I224" s="618"/>
      <c r="J224" s="618"/>
      <c r="K224" s="618"/>
      <c r="L224" s="264"/>
      <c r="M224" s="264"/>
      <c r="N224" s="264"/>
      <c r="O224" s="627" t="s">
        <v>433</v>
      </c>
      <c r="P224" s="627"/>
      <c r="Q224" s="627"/>
      <c r="R224" s="627"/>
      <c r="S224" s="627"/>
      <c r="T224" s="19"/>
      <c r="U224" s="626"/>
      <c r="V224" s="207">
        <f t="shared" si="8"/>
        <v>0</v>
      </c>
      <c r="W224" s="626"/>
      <c r="X224" s="19"/>
      <c r="Y224" s="187"/>
      <c r="Z224" s="187"/>
      <c r="AA224" s="187"/>
      <c r="AB224" s="187"/>
      <c r="AC224" s="187"/>
      <c r="AD224" s="225">
        <v>96</v>
      </c>
      <c r="AE224" s="232">
        <v>1</v>
      </c>
      <c r="AF224" s="225"/>
      <c r="AG224" s="19"/>
      <c r="AH224" s="79"/>
    </row>
    <row r="225" spans="1:34" ht="2.25" customHeight="1">
      <c r="A225" s="79"/>
      <c r="B225" s="19"/>
      <c r="C225" s="19"/>
      <c r="D225" s="261"/>
      <c r="E225" s="261"/>
      <c r="F225" s="669"/>
      <c r="G225" s="669"/>
      <c r="H225" s="669"/>
      <c r="I225" s="618"/>
      <c r="J225" s="618"/>
      <c r="K225" s="618"/>
      <c r="L225" s="264"/>
      <c r="M225" s="264"/>
      <c r="N225" s="264"/>
      <c r="O225" s="627"/>
      <c r="P225" s="627"/>
      <c r="Q225" s="627"/>
      <c r="R225" s="627"/>
      <c r="S225" s="627"/>
      <c r="T225" s="19"/>
      <c r="U225" s="626"/>
      <c r="V225" s="207">
        <f t="shared" si="8"/>
        <v>0</v>
      </c>
      <c r="W225" s="626"/>
      <c r="X225" s="19"/>
      <c r="Y225" s="617" t="s">
        <v>443</v>
      </c>
      <c r="Z225" s="617"/>
      <c r="AA225" s="188"/>
      <c r="AB225" s="188"/>
      <c r="AC225" s="188"/>
      <c r="AD225" s="225">
        <v>97</v>
      </c>
      <c r="AE225" s="232">
        <v>1</v>
      </c>
      <c r="AF225" s="225"/>
      <c r="AG225" s="19"/>
      <c r="AH225" s="79"/>
    </row>
    <row r="226" spans="1:34" ht="2.25" customHeight="1">
      <c r="A226" s="79"/>
      <c r="B226" s="19"/>
      <c r="C226" s="19"/>
      <c r="D226" s="261"/>
      <c r="E226" s="261"/>
      <c r="F226" s="669"/>
      <c r="G226" s="669"/>
      <c r="H226" s="669"/>
      <c r="I226" s="618"/>
      <c r="J226" s="618"/>
      <c r="K226" s="618"/>
      <c r="L226" s="264"/>
      <c r="M226" s="264"/>
      <c r="N226" s="264"/>
      <c r="O226" s="627"/>
      <c r="P226" s="627"/>
      <c r="Q226" s="627"/>
      <c r="R226" s="627"/>
      <c r="S226" s="627"/>
      <c r="T226" s="19"/>
      <c r="U226" s="626"/>
      <c r="V226" s="207">
        <f t="shared" si="8"/>
        <v>0</v>
      </c>
      <c r="W226" s="626"/>
      <c r="X226" s="19"/>
      <c r="Y226" s="617"/>
      <c r="Z226" s="617"/>
      <c r="AA226" s="645" t="s">
        <v>353</v>
      </c>
      <c r="AB226" s="645"/>
      <c r="AC226" s="645"/>
      <c r="AD226" s="225">
        <v>98</v>
      </c>
      <c r="AE226" s="232">
        <v>1</v>
      </c>
      <c r="AF226" s="225"/>
      <c r="AG226" s="19"/>
      <c r="AH226" s="79"/>
    </row>
    <row r="227" spans="1:34" ht="2.25" customHeight="1">
      <c r="A227" s="79"/>
      <c r="B227" s="19"/>
      <c r="C227" s="19"/>
      <c r="D227" s="261"/>
      <c r="E227" s="261"/>
      <c r="F227" s="669"/>
      <c r="G227" s="669"/>
      <c r="H227" s="669"/>
      <c r="I227" s="618"/>
      <c r="J227" s="618"/>
      <c r="K227" s="618"/>
      <c r="L227" s="264"/>
      <c r="M227" s="264"/>
      <c r="N227" s="264"/>
      <c r="O227" s="627"/>
      <c r="P227" s="627"/>
      <c r="Q227" s="627"/>
      <c r="R227" s="627"/>
      <c r="S227" s="627"/>
      <c r="T227" s="19"/>
      <c r="U227" s="626"/>
      <c r="V227" s="207">
        <f t="shared" si="8"/>
        <v>0</v>
      </c>
      <c r="W227" s="626"/>
      <c r="X227" s="19"/>
      <c r="Y227" s="617"/>
      <c r="Z227" s="617"/>
      <c r="AA227" s="645"/>
      <c r="AB227" s="645"/>
      <c r="AC227" s="645"/>
      <c r="AD227" s="225">
        <v>99</v>
      </c>
      <c r="AE227" s="232">
        <v>1</v>
      </c>
      <c r="AF227" s="225"/>
      <c r="AG227" s="19"/>
      <c r="AH227" s="79"/>
    </row>
    <row r="228" spans="1:34" ht="2.25" customHeight="1" thickBot="1">
      <c r="A228" s="79"/>
      <c r="B228" s="19"/>
      <c r="C228" s="19"/>
      <c r="D228" s="261"/>
      <c r="E228" s="261"/>
      <c r="F228" s="669"/>
      <c r="G228" s="669"/>
      <c r="H228" s="669"/>
      <c r="I228" s="618"/>
      <c r="J228" s="618"/>
      <c r="K228" s="618"/>
      <c r="L228" s="264"/>
      <c r="M228" s="264"/>
      <c r="N228" s="264"/>
      <c r="O228" s="627"/>
      <c r="P228" s="627"/>
      <c r="Q228" s="627"/>
      <c r="R228" s="627"/>
      <c r="S228" s="627"/>
      <c r="T228" s="19"/>
      <c r="U228" s="626"/>
      <c r="V228" s="207">
        <f t="shared" si="8"/>
        <v>0</v>
      </c>
      <c r="W228" s="626"/>
      <c r="X228" s="19"/>
      <c r="Y228" s="617"/>
      <c r="Z228" s="617"/>
      <c r="AA228" s="645"/>
      <c r="AB228" s="645"/>
      <c r="AC228" s="645"/>
      <c r="AD228" s="226">
        <v>100</v>
      </c>
      <c r="AE228" s="232">
        <v>1</v>
      </c>
      <c r="AF228" s="225"/>
      <c r="AG228" s="19"/>
      <c r="AH228" s="79"/>
    </row>
    <row r="229" spans="1:34" ht="2.25" customHeight="1" thickTop="1">
      <c r="A229" s="79"/>
      <c r="B229" s="19"/>
      <c r="C229" s="19"/>
      <c r="D229" s="261"/>
      <c r="E229" s="261"/>
      <c r="F229" s="669"/>
      <c r="G229" s="669"/>
      <c r="H229" s="669"/>
      <c r="I229" s="618"/>
      <c r="J229" s="618"/>
      <c r="K229" s="618"/>
      <c r="L229" s="264"/>
      <c r="M229" s="264"/>
      <c r="N229" s="264"/>
      <c r="O229" s="627"/>
      <c r="P229" s="627"/>
      <c r="Q229" s="627"/>
      <c r="R229" s="627"/>
      <c r="S229" s="627"/>
      <c r="T229" s="208"/>
      <c r="U229" s="626"/>
      <c r="V229" s="209">
        <f t="shared" si="8"/>
        <v>0</v>
      </c>
      <c r="W229" s="626"/>
      <c r="X229" s="208"/>
      <c r="Y229" s="617"/>
      <c r="Z229" s="617"/>
      <c r="AA229" s="645"/>
      <c r="AB229" s="645"/>
      <c r="AC229" s="645"/>
      <c r="AD229" s="225">
        <v>101</v>
      </c>
      <c r="AE229" s="232">
        <v>1</v>
      </c>
      <c r="AF229" s="225"/>
      <c r="AG229" s="19"/>
      <c r="AH229" s="79"/>
    </row>
    <row r="230" spans="1:34" ht="2.25" customHeight="1">
      <c r="A230" s="79"/>
      <c r="B230" s="19"/>
      <c r="C230" s="19"/>
      <c r="D230" s="261"/>
      <c r="E230" s="261"/>
      <c r="F230" s="669"/>
      <c r="G230" s="669"/>
      <c r="H230" s="669"/>
      <c r="I230" s="618"/>
      <c r="J230" s="618"/>
      <c r="K230" s="618"/>
      <c r="L230" s="264"/>
      <c r="M230" s="264"/>
      <c r="N230" s="264"/>
      <c r="O230" s="627"/>
      <c r="P230" s="627"/>
      <c r="Q230" s="627"/>
      <c r="R230" s="627"/>
      <c r="S230" s="627"/>
      <c r="T230" s="19"/>
      <c r="U230" s="626"/>
      <c r="V230" s="207">
        <f t="shared" si="8"/>
        <v>0</v>
      </c>
      <c r="W230" s="626"/>
      <c r="X230" s="19"/>
      <c r="Y230" s="617"/>
      <c r="Z230" s="617"/>
      <c r="AA230" s="645"/>
      <c r="AB230" s="645"/>
      <c r="AC230" s="645"/>
      <c r="AD230" s="225">
        <v>102</v>
      </c>
      <c r="AE230" s="232">
        <v>1</v>
      </c>
      <c r="AF230" s="225"/>
      <c r="AG230" s="19"/>
      <c r="AH230" s="79"/>
    </row>
    <row r="231" spans="1:34" ht="2.25" customHeight="1">
      <c r="A231" s="79"/>
      <c r="B231" s="19"/>
      <c r="C231" s="19"/>
      <c r="D231" s="261"/>
      <c r="E231" s="261"/>
      <c r="F231" s="669"/>
      <c r="G231" s="669"/>
      <c r="H231" s="669"/>
      <c r="I231" s="618"/>
      <c r="J231" s="618"/>
      <c r="K231" s="618"/>
      <c r="L231" s="264"/>
      <c r="M231" s="264"/>
      <c r="N231" s="264"/>
      <c r="O231" s="627"/>
      <c r="P231" s="627"/>
      <c r="Q231" s="627"/>
      <c r="R231" s="627"/>
      <c r="S231" s="627"/>
      <c r="T231" s="19"/>
      <c r="U231" s="626"/>
      <c r="V231" s="207">
        <f t="shared" si="8"/>
        <v>0</v>
      </c>
      <c r="W231" s="626"/>
      <c r="X231" s="19"/>
      <c r="Y231" s="617"/>
      <c r="Z231" s="617"/>
      <c r="AA231" s="646"/>
      <c r="AB231" s="646"/>
      <c r="AC231" s="646"/>
      <c r="AD231" s="225">
        <v>103</v>
      </c>
      <c r="AE231" s="232">
        <v>1</v>
      </c>
      <c r="AF231" s="225"/>
      <c r="AG231" s="19"/>
      <c r="AH231" s="79"/>
    </row>
    <row r="232" spans="1:34" ht="2.25" customHeight="1">
      <c r="A232" s="79"/>
      <c r="B232" s="19"/>
      <c r="C232" s="19"/>
      <c r="D232" s="261"/>
      <c r="E232" s="261"/>
      <c r="F232" s="669"/>
      <c r="G232" s="669"/>
      <c r="H232" s="669"/>
      <c r="I232" s="618"/>
      <c r="J232" s="618"/>
      <c r="K232" s="618"/>
      <c r="L232" s="264"/>
      <c r="M232" s="264"/>
      <c r="N232" s="264"/>
      <c r="O232" s="627"/>
      <c r="P232" s="627"/>
      <c r="Q232" s="627"/>
      <c r="R232" s="627"/>
      <c r="S232" s="627"/>
      <c r="T232" s="19"/>
      <c r="U232" s="626"/>
      <c r="V232" s="207">
        <f t="shared" si="8"/>
        <v>0</v>
      </c>
      <c r="W232" s="626"/>
      <c r="X232" s="19"/>
      <c r="Y232" s="617"/>
      <c r="Z232" s="617"/>
      <c r="AA232" s="215"/>
      <c r="AB232" s="216"/>
      <c r="AC232" s="217"/>
      <c r="AD232" s="225">
        <v>104</v>
      </c>
      <c r="AE232" s="232">
        <v>1</v>
      </c>
      <c r="AF232" s="225"/>
      <c r="AG232" s="19"/>
      <c r="AH232" s="79"/>
    </row>
    <row r="233" spans="1:34" ht="2.25" customHeight="1">
      <c r="A233" s="79"/>
      <c r="B233" s="19"/>
      <c r="C233" s="19"/>
      <c r="D233" s="261"/>
      <c r="E233" s="261"/>
      <c r="F233" s="669"/>
      <c r="G233" s="669"/>
      <c r="H233" s="669"/>
      <c r="I233" s="618"/>
      <c r="J233" s="618"/>
      <c r="K233" s="618"/>
      <c r="L233" s="264"/>
      <c r="M233" s="264"/>
      <c r="N233" s="264"/>
      <c r="O233" s="281"/>
      <c r="P233" s="281"/>
      <c r="Q233" s="281"/>
      <c r="R233" s="281"/>
      <c r="S233" s="282"/>
      <c r="T233" s="19"/>
      <c r="U233" s="626"/>
      <c r="V233" s="207">
        <f t="shared" si="8"/>
        <v>0</v>
      </c>
      <c r="W233" s="626"/>
      <c r="X233" s="19"/>
      <c r="Y233" s="617"/>
      <c r="Z233" s="617"/>
      <c r="AA233" s="218"/>
      <c r="AB233" s="188"/>
      <c r="AC233" s="219"/>
      <c r="AD233" s="225">
        <v>105</v>
      </c>
      <c r="AE233" s="232">
        <v>1</v>
      </c>
      <c r="AF233" s="225"/>
      <c r="AG233" s="19"/>
      <c r="AH233" s="79"/>
    </row>
    <row r="234" spans="1:34" ht="2.25" customHeight="1">
      <c r="A234" s="79"/>
      <c r="B234" s="19"/>
      <c r="C234" s="19"/>
      <c r="D234" s="261"/>
      <c r="E234" s="261"/>
      <c r="F234" s="669"/>
      <c r="G234" s="669"/>
      <c r="H234" s="669"/>
      <c r="I234" s="618"/>
      <c r="J234" s="618"/>
      <c r="K234" s="618"/>
      <c r="L234" s="261"/>
      <c r="M234" s="261"/>
      <c r="N234" s="261"/>
      <c r="O234" s="282"/>
      <c r="P234" s="282"/>
      <c r="Q234" s="282"/>
      <c r="R234" s="282"/>
      <c r="S234" s="282"/>
      <c r="T234" s="19"/>
      <c r="U234" s="626"/>
      <c r="V234" s="207">
        <f t="shared" si="8"/>
        <v>0</v>
      </c>
      <c r="W234" s="626"/>
      <c r="X234" s="19"/>
      <c r="Y234" s="187"/>
      <c r="Z234" s="187"/>
      <c r="AA234" s="639" t="s">
        <v>450</v>
      </c>
      <c r="AB234" s="642"/>
      <c r="AC234" s="224"/>
      <c r="AD234" s="225">
        <v>106</v>
      </c>
      <c r="AE234" s="232">
        <v>1</v>
      </c>
      <c r="AF234" s="225"/>
      <c r="AG234" s="19"/>
      <c r="AH234" s="79"/>
    </row>
    <row r="235" spans="1:34" ht="2.25" customHeight="1">
      <c r="A235" s="79"/>
      <c r="B235" s="19"/>
      <c r="C235" s="19"/>
      <c r="D235" s="261"/>
      <c r="E235" s="261"/>
      <c r="F235" s="669"/>
      <c r="G235" s="669"/>
      <c r="H235" s="669"/>
      <c r="I235" s="618"/>
      <c r="J235" s="618"/>
      <c r="K235" s="618"/>
      <c r="L235" s="261"/>
      <c r="M235" s="261"/>
      <c r="N235" s="261"/>
      <c r="O235" s="261"/>
      <c r="P235" s="261"/>
      <c r="Q235" s="261"/>
      <c r="R235" s="261"/>
      <c r="S235" s="261"/>
      <c r="T235" s="19"/>
      <c r="U235" s="626"/>
      <c r="V235" s="207">
        <f t="shared" si="8"/>
        <v>0</v>
      </c>
      <c r="W235" s="626"/>
      <c r="X235" s="19"/>
      <c r="Y235" s="187"/>
      <c r="Z235" s="187"/>
      <c r="AA235" s="639"/>
      <c r="AB235" s="643"/>
      <c r="AC235" s="224"/>
      <c r="AD235" s="225">
        <v>107</v>
      </c>
      <c r="AE235" s="232">
        <v>1</v>
      </c>
      <c r="AF235" s="225"/>
      <c r="AG235" s="19"/>
      <c r="AH235" s="79"/>
    </row>
    <row r="236" spans="1:34" ht="2.25" customHeight="1">
      <c r="A236" s="79"/>
      <c r="B236" s="19"/>
      <c r="C236" s="19"/>
      <c r="D236" s="261"/>
      <c r="E236" s="261"/>
      <c r="F236" s="669"/>
      <c r="G236" s="669"/>
      <c r="H236" s="669"/>
      <c r="I236" s="618"/>
      <c r="J236" s="618"/>
      <c r="K236" s="618"/>
      <c r="L236" s="261"/>
      <c r="M236" s="261"/>
      <c r="N236" s="261"/>
      <c r="O236" s="261"/>
      <c r="P236" s="261"/>
      <c r="Q236" s="261"/>
      <c r="R236" s="261"/>
      <c r="S236" s="261"/>
      <c r="T236" s="19"/>
      <c r="U236" s="626"/>
      <c r="V236" s="207">
        <f t="shared" si="8"/>
        <v>0</v>
      </c>
      <c r="W236" s="626"/>
      <c r="X236" s="19"/>
      <c r="Y236" s="187"/>
      <c r="Z236" s="187"/>
      <c r="AA236" s="639"/>
      <c r="AB236" s="643"/>
      <c r="AC236" s="224"/>
      <c r="AD236" s="225">
        <v>108</v>
      </c>
      <c r="AE236" s="232">
        <v>1</v>
      </c>
      <c r="AF236" s="225"/>
      <c r="AG236" s="19"/>
      <c r="AH236" s="79"/>
    </row>
    <row r="237" spans="1:34" ht="2.25" customHeight="1">
      <c r="A237" s="79"/>
      <c r="B237" s="19"/>
      <c r="C237" s="19"/>
      <c r="D237" s="261"/>
      <c r="E237" s="261"/>
      <c r="F237" s="261"/>
      <c r="G237" s="261"/>
      <c r="H237" s="261"/>
      <c r="I237" s="261"/>
      <c r="J237" s="261"/>
      <c r="K237" s="261"/>
      <c r="L237" s="261"/>
      <c r="M237" s="261"/>
      <c r="N237" s="261"/>
      <c r="O237" s="261"/>
      <c r="P237" s="261"/>
      <c r="Q237" s="261"/>
      <c r="R237" s="261"/>
      <c r="S237" s="261"/>
      <c r="T237" s="19"/>
      <c r="U237" s="626"/>
      <c r="V237" s="207">
        <f t="shared" si="8"/>
        <v>0</v>
      </c>
      <c r="W237" s="626"/>
      <c r="X237" s="19"/>
      <c r="Y237" s="187"/>
      <c r="Z237" s="187"/>
      <c r="AA237" s="639"/>
      <c r="AB237" s="643"/>
      <c r="AC237" s="224"/>
      <c r="AD237" s="225">
        <v>109</v>
      </c>
      <c r="AE237" s="232">
        <v>1</v>
      </c>
      <c r="AF237" s="225"/>
      <c r="AG237" s="19"/>
      <c r="AH237" s="79"/>
    </row>
    <row r="238" spans="1:34" ht="2.25" customHeight="1">
      <c r="A238" s="79"/>
      <c r="B238" s="19"/>
      <c r="C238" s="19"/>
      <c r="D238" s="261"/>
      <c r="E238" s="261"/>
      <c r="F238" s="261"/>
      <c r="G238" s="261"/>
      <c r="H238" s="261"/>
      <c r="I238" s="261"/>
      <c r="J238" s="261"/>
      <c r="K238" s="261"/>
      <c r="L238" s="261"/>
      <c r="M238" s="261"/>
      <c r="N238" s="261"/>
      <c r="O238" s="261"/>
      <c r="P238" s="261"/>
      <c r="Q238" s="261"/>
      <c r="R238" s="261"/>
      <c r="S238" s="261"/>
      <c r="T238" s="19"/>
      <c r="U238" s="626"/>
      <c r="V238" s="207">
        <f t="shared" si="8"/>
        <v>0</v>
      </c>
      <c r="W238" s="626"/>
      <c r="X238" s="19"/>
      <c r="Y238" s="187"/>
      <c r="Z238" s="187"/>
      <c r="AA238" s="639"/>
      <c r="AB238" s="643"/>
      <c r="AC238" s="224"/>
      <c r="AD238" s="226">
        <v>110</v>
      </c>
      <c r="AE238" s="232">
        <v>1</v>
      </c>
      <c r="AF238" s="225"/>
      <c r="AG238" s="19"/>
      <c r="AH238" s="79"/>
    </row>
    <row r="239" spans="1:34" ht="2.25" customHeight="1">
      <c r="A239" s="79"/>
      <c r="B239" s="19"/>
      <c r="C239" s="19"/>
      <c r="D239" s="261"/>
      <c r="E239" s="261"/>
      <c r="F239" s="261"/>
      <c r="G239" s="261"/>
      <c r="H239" s="261"/>
      <c r="I239" s="261"/>
      <c r="J239" s="261"/>
      <c r="K239" s="261"/>
      <c r="L239" s="261"/>
      <c r="M239" s="261"/>
      <c r="N239" s="261"/>
      <c r="O239" s="261"/>
      <c r="P239" s="261"/>
      <c r="Q239" s="261"/>
      <c r="R239" s="261"/>
      <c r="S239" s="261"/>
      <c r="T239" s="19"/>
      <c r="U239" s="626"/>
      <c r="V239" s="207">
        <f t="shared" si="8"/>
        <v>0</v>
      </c>
      <c r="W239" s="626"/>
      <c r="X239" s="19"/>
      <c r="Y239" s="187"/>
      <c r="Z239" s="187"/>
      <c r="AA239" s="639"/>
      <c r="AB239" s="643"/>
      <c r="AC239" s="224"/>
      <c r="AD239" s="225">
        <v>111</v>
      </c>
      <c r="AE239" s="232">
        <v>1</v>
      </c>
      <c r="AF239" s="225"/>
      <c r="AG239" s="19"/>
      <c r="AH239" s="79"/>
    </row>
    <row r="240" spans="1:34" ht="2.25" customHeight="1">
      <c r="A240" s="79"/>
      <c r="B240" s="19"/>
      <c r="C240" s="19"/>
      <c r="D240" s="261"/>
      <c r="E240" s="261"/>
      <c r="F240" s="261"/>
      <c r="G240" s="261"/>
      <c r="H240" s="261"/>
      <c r="I240" s="261"/>
      <c r="J240" s="261"/>
      <c r="K240" s="261"/>
      <c r="L240" s="261"/>
      <c r="M240" s="261"/>
      <c r="N240" s="261"/>
      <c r="O240" s="261"/>
      <c r="P240" s="261"/>
      <c r="Q240" s="261"/>
      <c r="R240" s="261"/>
      <c r="S240" s="261"/>
      <c r="T240" s="19"/>
      <c r="U240" s="626"/>
      <c r="V240" s="207">
        <f t="shared" si="8"/>
        <v>0</v>
      </c>
      <c r="W240" s="626"/>
      <c r="X240" s="19"/>
      <c r="Y240" s="187"/>
      <c r="Z240" s="187"/>
      <c r="AA240" s="639"/>
      <c r="AB240" s="643"/>
      <c r="AC240" s="224"/>
      <c r="AD240" s="225">
        <v>112</v>
      </c>
      <c r="AE240" s="232">
        <v>1</v>
      </c>
      <c r="AF240" s="225"/>
      <c r="AG240" s="19"/>
      <c r="AH240" s="79"/>
    </row>
    <row r="241" spans="1:34" ht="2.25" customHeight="1">
      <c r="A241" s="79"/>
      <c r="B241" s="19"/>
      <c r="C241" s="19"/>
      <c r="D241" s="261"/>
      <c r="E241" s="261"/>
      <c r="F241" s="261"/>
      <c r="G241" s="261"/>
      <c r="H241" s="261"/>
      <c r="I241" s="261"/>
      <c r="J241" s="261"/>
      <c r="K241" s="261"/>
      <c r="L241" s="261"/>
      <c r="M241" s="261"/>
      <c r="N241" s="261"/>
      <c r="O241" s="261"/>
      <c r="P241" s="261"/>
      <c r="Q241" s="261"/>
      <c r="R241" s="261"/>
      <c r="S241" s="261"/>
      <c r="T241" s="19"/>
      <c r="U241" s="626"/>
      <c r="V241" s="207">
        <f t="shared" si="8"/>
        <v>0</v>
      </c>
      <c r="W241" s="626"/>
      <c r="X241" s="19"/>
      <c r="Y241" s="187"/>
      <c r="Z241" s="187"/>
      <c r="AA241" s="639"/>
      <c r="AB241" s="643"/>
      <c r="AC241" s="224"/>
      <c r="AD241" s="225">
        <v>113</v>
      </c>
      <c r="AE241" s="232">
        <v>1</v>
      </c>
      <c r="AF241" s="225"/>
      <c r="AG241" s="19"/>
      <c r="AH241" s="79"/>
    </row>
    <row r="242" spans="1:34" ht="2.25" customHeight="1">
      <c r="A242" s="79"/>
      <c r="B242" s="19"/>
      <c r="C242" s="19"/>
      <c r="D242" s="261"/>
      <c r="E242" s="261"/>
      <c r="F242" s="261"/>
      <c r="G242" s="261"/>
      <c r="H242" s="261"/>
      <c r="I242" s="261"/>
      <c r="J242" s="261"/>
      <c r="K242" s="261"/>
      <c r="L242" s="261"/>
      <c r="M242" s="261"/>
      <c r="N242" s="261"/>
      <c r="O242" s="261"/>
      <c r="P242" s="261"/>
      <c r="Q242" s="261"/>
      <c r="R242" s="261"/>
      <c r="S242" s="261"/>
      <c r="T242" s="19"/>
      <c r="U242" s="626"/>
      <c r="V242" s="207">
        <f t="shared" si="8"/>
        <v>0</v>
      </c>
      <c r="W242" s="626"/>
      <c r="X242" s="19"/>
      <c r="Y242" s="187"/>
      <c r="Z242" s="187"/>
      <c r="AA242" s="639"/>
      <c r="AB242" s="643"/>
      <c r="AC242" s="224"/>
      <c r="AD242" s="225">
        <v>114</v>
      </c>
      <c r="AE242" s="232">
        <v>1</v>
      </c>
      <c r="AF242" s="225"/>
      <c r="AG242" s="19"/>
      <c r="AH242" s="79"/>
    </row>
    <row r="243" spans="1:34" ht="2.25" customHeight="1">
      <c r="A243" s="79"/>
      <c r="B243" s="19"/>
      <c r="C243" s="19"/>
      <c r="D243" s="261"/>
      <c r="E243" s="261"/>
      <c r="F243" s="261"/>
      <c r="G243" s="261"/>
      <c r="H243" s="261"/>
      <c r="I243" s="261"/>
      <c r="J243" s="261"/>
      <c r="K243" s="264"/>
      <c r="L243" s="264"/>
      <c r="M243" s="264"/>
      <c r="N243" s="264"/>
      <c r="O243" s="264"/>
      <c r="P243" s="264"/>
      <c r="Q243" s="264"/>
      <c r="R243" s="264"/>
      <c r="S243" s="261"/>
      <c r="T243" s="19"/>
      <c r="U243" s="626"/>
      <c r="V243" s="207">
        <f t="shared" si="8"/>
        <v>0</v>
      </c>
      <c r="W243" s="626"/>
      <c r="X243" s="19"/>
      <c r="Y243" s="187"/>
      <c r="Z243" s="187"/>
      <c r="AA243" s="639"/>
      <c r="AB243" s="644"/>
      <c r="AC243" s="224"/>
      <c r="AD243" s="225">
        <v>115</v>
      </c>
      <c r="AE243" s="232">
        <v>1</v>
      </c>
      <c r="AF243" s="225"/>
      <c r="AG243" s="19"/>
      <c r="AH243" s="79"/>
    </row>
    <row r="244" spans="1:34" ht="2.25" customHeight="1">
      <c r="A244" s="79"/>
      <c r="B244" s="19"/>
      <c r="C244" s="19"/>
      <c r="D244" s="261"/>
      <c r="E244" s="261"/>
      <c r="F244" s="261"/>
      <c r="G244" s="261"/>
      <c r="H244" s="261"/>
      <c r="I244" s="261"/>
      <c r="J244" s="261"/>
      <c r="K244" s="264"/>
      <c r="L244" s="264"/>
      <c r="M244" s="264"/>
      <c r="N244" s="264"/>
      <c r="O244" s="264"/>
      <c r="P244" s="264"/>
      <c r="Q244" s="264"/>
      <c r="R244" s="264"/>
      <c r="S244" s="261"/>
      <c r="T244" s="19"/>
      <c r="U244" s="626"/>
      <c r="V244" s="207">
        <f t="shared" si="8"/>
        <v>0</v>
      </c>
      <c r="W244" s="626"/>
      <c r="X244" s="19"/>
      <c r="Y244" s="617" t="s">
        <v>462</v>
      </c>
      <c r="Z244" s="617"/>
      <c r="AA244" s="639" t="s">
        <v>444</v>
      </c>
      <c r="AB244" s="640"/>
      <c r="AC244" s="220"/>
      <c r="AD244" s="225">
        <v>116</v>
      </c>
      <c r="AE244" s="232">
        <v>1</v>
      </c>
      <c r="AF244" s="225"/>
      <c r="AG244" s="19"/>
      <c r="AH244" s="79"/>
    </row>
    <row r="245" spans="1:34" ht="2.25" customHeight="1">
      <c r="A245" s="79"/>
      <c r="B245" s="19"/>
      <c r="C245" s="19"/>
      <c r="D245" s="261"/>
      <c r="E245" s="261"/>
      <c r="F245" s="261"/>
      <c r="G245" s="261"/>
      <c r="H245" s="261"/>
      <c r="I245" s="261"/>
      <c r="J245" s="261"/>
      <c r="K245" s="264"/>
      <c r="L245" s="264"/>
      <c r="M245" s="264"/>
      <c r="N245" s="264"/>
      <c r="O245" s="264"/>
      <c r="P245" s="264"/>
      <c r="Q245" s="264"/>
      <c r="R245" s="264"/>
      <c r="S245" s="261"/>
      <c r="T245" s="19"/>
      <c r="U245" s="626"/>
      <c r="V245" s="207">
        <f t="shared" si="8"/>
        <v>0</v>
      </c>
      <c r="W245" s="626"/>
      <c r="X245" s="19"/>
      <c r="Y245" s="617"/>
      <c r="Z245" s="617"/>
      <c r="AA245" s="639"/>
      <c r="AB245" s="640"/>
      <c r="AC245" s="220"/>
      <c r="AD245" s="225">
        <v>117</v>
      </c>
      <c r="AE245" s="232">
        <v>1</v>
      </c>
      <c r="AF245" s="225"/>
      <c r="AG245" s="19"/>
      <c r="AH245" s="79"/>
    </row>
    <row r="246" spans="1:34" ht="2.25" customHeight="1">
      <c r="A246" s="79"/>
      <c r="B246" s="19"/>
      <c r="C246" s="19"/>
      <c r="D246" s="261"/>
      <c r="E246" s="261"/>
      <c r="F246" s="261"/>
      <c r="G246" s="261"/>
      <c r="H246" s="261"/>
      <c r="I246" s="261"/>
      <c r="J246" s="261"/>
      <c r="K246" s="264"/>
      <c r="L246" s="264"/>
      <c r="M246" s="264"/>
      <c r="N246" s="264"/>
      <c r="O246" s="264"/>
      <c r="P246" s="264"/>
      <c r="Q246" s="264"/>
      <c r="R246" s="264"/>
      <c r="S246" s="261"/>
      <c r="T246" s="19"/>
      <c r="U246" s="626"/>
      <c r="V246" s="207">
        <f t="shared" si="8"/>
        <v>0</v>
      </c>
      <c r="W246" s="626"/>
      <c r="X246" s="19"/>
      <c r="Y246" s="617"/>
      <c r="Z246" s="617"/>
      <c r="AA246" s="639"/>
      <c r="AB246" s="640"/>
      <c r="AC246" s="220"/>
      <c r="AD246" s="225">
        <v>118</v>
      </c>
      <c r="AE246" s="232">
        <v>1</v>
      </c>
      <c r="AF246" s="225"/>
      <c r="AG246" s="19"/>
      <c r="AH246" s="79"/>
    </row>
    <row r="247" spans="1:34" ht="2.25" customHeight="1">
      <c r="A247" s="79"/>
      <c r="B247" s="19"/>
      <c r="C247" s="19"/>
      <c r="D247" s="261"/>
      <c r="E247" s="261"/>
      <c r="F247" s="261"/>
      <c r="G247" s="261"/>
      <c r="H247" s="261"/>
      <c r="I247" s="261"/>
      <c r="J247" s="261"/>
      <c r="K247" s="264"/>
      <c r="L247" s="264"/>
      <c r="M247" s="264"/>
      <c r="N247" s="264"/>
      <c r="O247" s="264"/>
      <c r="P247" s="264"/>
      <c r="Q247" s="264"/>
      <c r="R247" s="264"/>
      <c r="S247" s="261"/>
      <c r="T247" s="19"/>
      <c r="U247" s="626"/>
      <c r="V247" s="207">
        <f t="shared" si="8"/>
        <v>0</v>
      </c>
      <c r="W247" s="626"/>
      <c r="X247" s="19"/>
      <c r="Y247" s="617"/>
      <c r="Z247" s="617"/>
      <c r="AA247" s="639"/>
      <c r="AB247" s="640"/>
      <c r="AC247" s="220"/>
      <c r="AD247" s="225">
        <v>119</v>
      </c>
      <c r="AE247" s="232">
        <v>1</v>
      </c>
      <c r="AF247" s="225"/>
      <c r="AG247" s="19"/>
      <c r="AH247" s="79"/>
    </row>
    <row r="248" spans="1:34" ht="2.25" customHeight="1">
      <c r="A248" s="79"/>
      <c r="B248" s="19"/>
      <c r="C248" s="19"/>
      <c r="D248" s="261"/>
      <c r="E248" s="261"/>
      <c r="F248" s="261"/>
      <c r="G248" s="261"/>
      <c r="H248" s="261"/>
      <c r="I248" s="261"/>
      <c r="J248" s="261"/>
      <c r="K248" s="264"/>
      <c r="L248" s="264"/>
      <c r="M248" s="264"/>
      <c r="N248" s="264"/>
      <c r="O248" s="264"/>
      <c r="P248" s="264"/>
      <c r="Q248" s="264"/>
      <c r="R248" s="264"/>
      <c r="S248" s="261"/>
      <c r="T248" s="19"/>
      <c r="U248" s="626"/>
      <c r="V248" s="207">
        <f t="shared" si="8"/>
        <v>0</v>
      </c>
      <c r="W248" s="626"/>
      <c r="X248" s="19"/>
      <c r="Y248" s="617"/>
      <c r="Z248" s="617"/>
      <c r="AA248" s="639"/>
      <c r="AB248" s="640"/>
      <c r="AC248" s="220"/>
      <c r="AD248" s="226">
        <v>120</v>
      </c>
      <c r="AE248" s="232">
        <v>1</v>
      </c>
      <c r="AF248" s="225"/>
      <c r="AG248" s="19"/>
      <c r="AH248" s="79"/>
    </row>
    <row r="249" spans="1:34" ht="1.5" customHeight="1">
      <c r="A249" s="79"/>
      <c r="B249" s="19"/>
      <c r="C249" s="19"/>
      <c r="D249" s="261"/>
      <c r="E249" s="261"/>
      <c r="F249" s="261"/>
      <c r="G249" s="261"/>
      <c r="H249" s="261"/>
      <c r="I249" s="261"/>
      <c r="J249" s="261"/>
      <c r="K249" s="264"/>
      <c r="L249" s="264"/>
      <c r="M249" s="264"/>
      <c r="N249" s="264"/>
      <c r="O249" s="264"/>
      <c r="P249" s="264"/>
      <c r="Q249" s="264"/>
      <c r="R249" s="264"/>
      <c r="S249" s="261"/>
      <c r="T249" s="19"/>
      <c r="U249" s="626"/>
      <c r="V249" s="211">
        <f t="shared" si="8"/>
        <v>0</v>
      </c>
      <c r="W249" s="626"/>
      <c r="X249" s="210"/>
      <c r="Y249" s="617"/>
      <c r="Z249" s="617"/>
      <c r="AA249" s="639"/>
      <c r="AB249" s="640"/>
      <c r="AC249" s="220"/>
      <c r="AD249" s="225">
        <v>121</v>
      </c>
      <c r="AE249" s="232">
        <v>1</v>
      </c>
      <c r="AF249" s="225"/>
      <c r="AG249" s="19"/>
      <c r="AH249" s="79"/>
    </row>
    <row r="250" spans="1:34" ht="1.5" customHeight="1">
      <c r="A250" s="79"/>
      <c r="B250" s="19"/>
      <c r="C250" s="19"/>
      <c r="D250" s="261"/>
      <c r="E250" s="261"/>
      <c r="F250" s="261"/>
      <c r="G250" s="261"/>
      <c r="H250" s="261"/>
      <c r="I250" s="261"/>
      <c r="J250" s="261"/>
      <c r="K250" s="261"/>
      <c r="L250" s="261"/>
      <c r="M250" s="261"/>
      <c r="N250" s="261"/>
      <c r="O250" s="261"/>
      <c r="P250" s="261"/>
      <c r="Q250" s="261"/>
      <c r="R250" s="261"/>
      <c r="S250" s="261"/>
      <c r="T250" s="19"/>
      <c r="U250" s="626"/>
      <c r="V250" s="207">
        <f t="shared" si="8"/>
        <v>0</v>
      </c>
      <c r="W250" s="626"/>
      <c r="X250" s="19"/>
      <c r="Y250" s="617"/>
      <c r="Z250" s="617"/>
      <c r="AA250" s="639"/>
      <c r="AB250" s="640"/>
      <c r="AC250" s="220"/>
      <c r="AD250" s="225">
        <v>122</v>
      </c>
      <c r="AE250" s="232">
        <v>1</v>
      </c>
      <c r="AF250" s="225"/>
      <c r="AG250" s="19"/>
      <c r="AH250" s="79"/>
    </row>
    <row r="251" spans="1:34" ht="1.5" customHeight="1">
      <c r="A251" s="79"/>
      <c r="B251" s="19"/>
      <c r="C251" s="19"/>
      <c r="D251" s="261"/>
      <c r="E251" s="261"/>
      <c r="F251" s="261"/>
      <c r="G251" s="261"/>
      <c r="H251" s="261"/>
      <c r="I251" s="261"/>
      <c r="J251" s="261"/>
      <c r="K251" s="261"/>
      <c r="L251" s="261"/>
      <c r="M251" s="261"/>
      <c r="N251" s="261"/>
      <c r="O251" s="261"/>
      <c r="P251" s="261"/>
      <c r="Q251" s="261"/>
      <c r="R251" s="261"/>
      <c r="S251" s="261"/>
      <c r="T251" s="19"/>
      <c r="U251" s="626"/>
      <c r="V251" s="207">
        <f t="shared" si="8"/>
        <v>0</v>
      </c>
      <c r="W251" s="626"/>
      <c r="X251" s="19"/>
      <c r="Y251" s="617"/>
      <c r="Z251" s="617"/>
      <c r="AA251" s="639"/>
      <c r="AB251" s="640"/>
      <c r="AC251" s="220"/>
      <c r="AD251" s="225">
        <v>123</v>
      </c>
      <c r="AE251" s="232">
        <v>1</v>
      </c>
      <c r="AF251" s="225"/>
      <c r="AG251" s="19"/>
      <c r="AH251" s="79"/>
    </row>
    <row r="252" spans="1:34" ht="1.5" customHeight="1">
      <c r="A252" s="79"/>
      <c r="B252" s="19"/>
      <c r="C252" s="19"/>
      <c r="D252" s="261"/>
      <c r="E252" s="261"/>
      <c r="F252" s="261"/>
      <c r="G252" s="261"/>
      <c r="H252" s="261"/>
      <c r="I252" s="261"/>
      <c r="J252" s="261"/>
      <c r="K252" s="261"/>
      <c r="L252" s="261"/>
      <c r="M252" s="261"/>
      <c r="N252" s="261"/>
      <c r="O252" s="261"/>
      <c r="P252" s="261"/>
      <c r="Q252" s="261"/>
      <c r="R252" s="261"/>
      <c r="S252" s="261"/>
      <c r="T252" s="19"/>
      <c r="U252" s="626"/>
      <c r="V252" s="207">
        <f t="shared" si="8"/>
        <v>0</v>
      </c>
      <c r="W252" s="626"/>
      <c r="X252" s="19"/>
      <c r="Y252" s="617"/>
      <c r="Z252" s="617"/>
      <c r="AA252" s="639"/>
      <c r="AB252" s="640"/>
      <c r="AC252" s="220"/>
      <c r="AD252" s="225">
        <v>124</v>
      </c>
      <c r="AE252" s="232">
        <v>1</v>
      </c>
      <c r="AF252" s="225"/>
      <c r="AG252" s="19"/>
      <c r="AH252" s="79"/>
    </row>
    <row r="253" spans="1:34" ht="1.5" customHeight="1">
      <c r="A253" s="79"/>
      <c r="B253" s="19"/>
      <c r="C253" s="19"/>
      <c r="D253" s="261"/>
      <c r="E253" s="261"/>
      <c r="F253" s="261"/>
      <c r="G253" s="261"/>
      <c r="H253" s="261"/>
      <c r="I253" s="261"/>
      <c r="J253" s="261"/>
      <c r="K253" s="261"/>
      <c r="L253" s="261"/>
      <c r="M253" s="261"/>
      <c r="N253" s="261"/>
      <c r="O253" s="261"/>
      <c r="P253" s="261"/>
      <c r="Q253" s="261"/>
      <c r="R253" s="261"/>
      <c r="S253" s="261"/>
      <c r="T253" s="19"/>
      <c r="U253" s="626"/>
      <c r="V253" s="207">
        <f t="shared" si="8"/>
        <v>0</v>
      </c>
      <c r="W253" s="626"/>
      <c r="X253" s="19"/>
      <c r="Y253" s="617"/>
      <c r="Z253" s="617"/>
      <c r="AA253" s="221"/>
      <c r="AB253" s="222"/>
      <c r="AC253" s="223"/>
      <c r="AD253" s="225">
        <v>125</v>
      </c>
      <c r="AE253" s="232">
        <v>1</v>
      </c>
      <c r="AF253" s="225"/>
      <c r="AG253" s="19"/>
      <c r="AH253" s="79"/>
    </row>
    <row r="254" spans="1:34" ht="1.5" customHeight="1">
      <c r="A254" s="79"/>
      <c r="B254" s="19"/>
      <c r="C254" s="19"/>
      <c r="D254" s="261"/>
      <c r="E254" s="261"/>
      <c r="F254" s="261"/>
      <c r="G254" s="261"/>
      <c r="H254" s="261"/>
      <c r="I254" s="261"/>
      <c r="J254" s="261"/>
      <c r="K254" s="261"/>
      <c r="L254" s="261"/>
      <c r="M254" s="261"/>
      <c r="N254" s="261"/>
      <c r="O254" s="261"/>
      <c r="P254" s="261"/>
      <c r="Q254" s="261"/>
      <c r="R254" s="261"/>
      <c r="S254" s="261"/>
      <c r="T254" s="19"/>
      <c r="U254" s="203"/>
      <c r="V254" s="203"/>
      <c r="W254" s="203"/>
      <c r="X254" s="19"/>
      <c r="Y254" s="186"/>
      <c r="Z254" s="186"/>
      <c r="AA254" s="186"/>
      <c r="AB254" s="186"/>
      <c r="AC254" s="186"/>
      <c r="AD254" s="225">
        <v>126</v>
      </c>
      <c r="AE254" s="232">
        <v>1</v>
      </c>
      <c r="AF254" s="225"/>
      <c r="AG254" s="19"/>
      <c r="AH254" s="79"/>
    </row>
    <row r="255" spans="1:34" ht="1.5" customHeight="1">
      <c r="A255" s="79"/>
      <c r="B255" s="19"/>
      <c r="C255" s="19"/>
      <c r="D255" s="261"/>
      <c r="E255" s="261"/>
      <c r="F255" s="261"/>
      <c r="G255" s="261"/>
      <c r="H255" s="261"/>
      <c r="I255" s="261"/>
      <c r="J255" s="261"/>
      <c r="K255" s="261"/>
      <c r="L255" s="261"/>
      <c r="M255" s="261"/>
      <c r="N255" s="261"/>
      <c r="O255" s="261"/>
      <c r="P255" s="261"/>
      <c r="Q255" s="261"/>
      <c r="R255" s="261"/>
      <c r="S255" s="261"/>
      <c r="T255" s="19"/>
      <c r="U255" s="203"/>
      <c r="V255" s="203"/>
      <c r="W255" s="203"/>
      <c r="X255" s="19"/>
      <c r="Y255" s="186"/>
      <c r="Z255" s="186"/>
      <c r="AA255" s="186"/>
      <c r="AB255" s="186"/>
      <c r="AC255" s="186"/>
      <c r="AD255" s="225">
        <v>127</v>
      </c>
      <c r="AE255" s="53">
        <f>V254-V255</f>
        <v>0</v>
      </c>
      <c r="AF255" s="53"/>
      <c r="AG255" s="19"/>
      <c r="AH255" s="79"/>
    </row>
    <row r="256" spans="1:34" ht="0.75" customHeight="1">
      <c r="A256" s="79"/>
      <c r="B256" s="19"/>
      <c r="C256" s="19"/>
      <c r="D256" s="261"/>
      <c r="E256" s="261"/>
      <c r="F256" s="261"/>
      <c r="G256" s="261"/>
      <c r="H256" s="261"/>
      <c r="I256" s="261"/>
      <c r="J256" s="261"/>
      <c r="K256" s="261"/>
      <c r="L256" s="261"/>
      <c r="M256" s="261"/>
      <c r="N256" s="261"/>
      <c r="O256" s="261"/>
      <c r="P256" s="261"/>
      <c r="Q256" s="261"/>
      <c r="R256" s="261"/>
      <c r="S256" s="261"/>
      <c r="T256" s="19"/>
      <c r="U256" s="203"/>
      <c r="V256" s="203"/>
      <c r="W256" s="203"/>
      <c r="X256" s="19"/>
      <c r="Y256" s="186"/>
      <c r="Z256" s="186"/>
      <c r="AA256" s="186"/>
      <c r="AB256" s="186"/>
      <c r="AC256" s="186"/>
      <c r="AD256" s="19"/>
      <c r="AE256" s="19"/>
      <c r="AF256" s="19"/>
      <c r="AG256" s="19"/>
      <c r="AH256" s="79"/>
    </row>
    <row r="257" spans="1:34" ht="24.75" customHeight="1">
      <c r="A257" s="79"/>
      <c r="B257" s="19"/>
      <c r="C257" s="19"/>
      <c r="D257" s="566" t="str">
        <f>CONCATENATE("Total Project Energy Use Index (EUI) =   ",'2. Energy Usage Information'!D86,"  kBTU/sf-yr.")</f>
        <v>Total Project Energy Use Index (EUI) =   19.7  kBTU/sf-yr.</v>
      </c>
      <c r="E257" s="566"/>
      <c r="F257" s="566"/>
      <c r="G257" s="566"/>
      <c r="H257" s="566"/>
      <c r="I257" s="566"/>
      <c r="J257" s="566"/>
      <c r="K257" s="566"/>
      <c r="L257" s="566"/>
      <c r="M257" s="566"/>
      <c r="N257" s="566"/>
      <c r="O257" s="566"/>
      <c r="P257" s="566"/>
      <c r="Q257" s="566"/>
      <c r="R257" s="261"/>
      <c r="S257" s="261"/>
      <c r="T257" s="19"/>
      <c r="U257" s="19"/>
      <c r="V257" s="19"/>
      <c r="W257" s="19"/>
      <c r="X257" s="19"/>
      <c r="Y257" s="186"/>
      <c r="Z257" s="186"/>
      <c r="AA257" s="186"/>
      <c r="AB257" s="186"/>
      <c r="AC257" s="186"/>
      <c r="AD257" s="19"/>
      <c r="AE257" s="19"/>
      <c r="AF257" s="19"/>
      <c r="AG257" s="19"/>
      <c r="AH257" s="79"/>
    </row>
    <row r="258" spans="1:34" ht="22.5" customHeight="1">
      <c r="A258" s="79"/>
      <c r="B258" s="19"/>
      <c r="C258" s="19"/>
      <c r="D258" s="566" t="str">
        <f>CONCATENATE("Grid* Project Energy Use Index (EUI) =   ",'2. Energy Usage Information'!D87,"  kBTU/sf-yr.")</f>
        <v>Grid* Project Energy Use Index (EUI) =   19.7  kBTU/sf-yr.</v>
      </c>
      <c r="E258" s="566"/>
      <c r="F258" s="566"/>
      <c r="G258" s="566"/>
      <c r="H258" s="566"/>
      <c r="I258" s="566"/>
      <c r="J258" s="566"/>
      <c r="K258" s="566"/>
      <c r="L258" s="566"/>
      <c r="M258" s="566"/>
      <c r="N258" s="566"/>
      <c r="O258" s="566"/>
      <c r="P258" s="566"/>
      <c r="Q258" s="566"/>
      <c r="R258" s="261"/>
      <c r="S258" s="261"/>
      <c r="T258" s="19"/>
      <c r="U258" s="19"/>
      <c r="V258" s="19"/>
      <c r="W258" s="19"/>
      <c r="X258" s="19"/>
      <c r="Y258" s="186"/>
      <c r="Z258" s="186"/>
      <c r="AA258" s="186"/>
      <c r="AB258" s="186"/>
      <c r="AC258" s="186"/>
      <c r="AD258" s="19"/>
      <c r="AE258" s="19"/>
      <c r="AF258" s="19"/>
      <c r="AG258" s="19"/>
      <c r="AH258" s="79"/>
    </row>
    <row r="259" spans="1:34" ht="38.25" customHeight="1">
      <c r="A259" s="79"/>
      <c r="G259" s="567" t="s">
        <v>547</v>
      </c>
      <c r="H259" s="567"/>
      <c r="I259" s="567"/>
      <c r="J259" s="567"/>
      <c r="K259" s="567"/>
      <c r="L259" s="567"/>
      <c r="M259" s="567"/>
      <c r="Y259" s="297"/>
      <c r="Z259" s="297"/>
      <c r="AA259" s="297"/>
      <c r="AB259" s="297"/>
      <c r="AC259" s="297"/>
      <c r="AH259" s="79"/>
    </row>
    <row r="260" spans="1:38" ht="36.75" thickBot="1">
      <c r="A260" s="79"/>
      <c r="B260" s="53"/>
      <c r="C260" s="589" t="s">
        <v>512</v>
      </c>
      <c r="D260" s="589"/>
      <c r="E260" s="589"/>
      <c r="F260" s="589"/>
      <c r="G260" s="589"/>
      <c r="H260" s="589"/>
      <c r="I260" s="589"/>
      <c r="J260" s="589"/>
      <c r="K260" s="589"/>
      <c r="L260" s="285"/>
      <c r="M260" s="285"/>
      <c r="N260" s="285"/>
      <c r="O260" s="285"/>
      <c r="P260" s="285"/>
      <c r="Q260" s="285"/>
      <c r="R260" s="285"/>
      <c r="S260" s="285"/>
      <c r="T260" s="285"/>
      <c r="U260" s="285"/>
      <c r="V260" s="285"/>
      <c r="W260" s="285"/>
      <c r="X260" s="285"/>
      <c r="Y260" s="285"/>
      <c r="Z260" s="285"/>
      <c r="AA260" s="285"/>
      <c r="AB260" s="285"/>
      <c r="AC260" s="285"/>
      <c r="AD260" s="52"/>
      <c r="AE260" s="53"/>
      <c r="AF260" s="53"/>
      <c r="AG260" s="53"/>
      <c r="AH260" s="77"/>
      <c r="AI260" s="51"/>
      <c r="AJ260" s="51"/>
      <c r="AK260" s="51"/>
      <c r="AL260" s="51"/>
    </row>
    <row r="261" spans="1:34" ht="12.75">
      <c r="A261" s="79"/>
      <c r="AH261" s="79"/>
    </row>
    <row r="262" spans="1:34" ht="12.75">
      <c r="A262" s="79"/>
      <c r="AH262" s="79"/>
    </row>
    <row r="263" spans="1:34" ht="156" customHeight="1">
      <c r="A263" s="79"/>
      <c r="D263" s="661" t="str">
        <f>'1. Instructions &amp; General Info'!D29:H29</f>
        <v>This sample project has no unique details and has been created for demonstration purposes only. Please include a short description of your project in this space (on Tab 1. Instructions &amp; General Info) to serve as a summary of the project that will appear on Exhibit C. This is where you can describe specific energy-related design goals and attributes of your project.</v>
      </c>
      <c r="E263" s="661"/>
      <c r="F263" s="661"/>
      <c r="G263" s="661"/>
      <c r="H263" s="661"/>
      <c r="I263" s="661"/>
      <c r="J263" s="661"/>
      <c r="K263" s="661"/>
      <c r="L263" s="661"/>
      <c r="M263" s="661"/>
      <c r="N263" s="661"/>
      <c r="O263" s="661"/>
      <c r="P263" s="661"/>
      <c r="Q263" s="661"/>
      <c r="R263" s="661"/>
      <c r="S263" s="661"/>
      <c r="T263" s="661"/>
      <c r="U263" s="661"/>
      <c r="V263" s="661"/>
      <c r="W263" s="661"/>
      <c r="X263" s="661"/>
      <c r="Y263" s="661"/>
      <c r="Z263" s="661"/>
      <c r="AA263" s="661"/>
      <c r="AH263" s="79"/>
    </row>
    <row r="264" spans="1:34" ht="12.75" customHeight="1">
      <c r="A264" s="79"/>
      <c r="E264" s="298"/>
      <c r="F264" s="298"/>
      <c r="G264" s="298"/>
      <c r="H264" s="298"/>
      <c r="I264" s="298"/>
      <c r="J264" s="298"/>
      <c r="K264" s="298"/>
      <c r="L264" s="298"/>
      <c r="M264" s="298"/>
      <c r="N264" s="298"/>
      <c r="O264" s="298"/>
      <c r="P264" s="298"/>
      <c r="Q264" s="349" t="s">
        <v>600</v>
      </c>
      <c r="R264" s="298"/>
      <c r="S264" s="298"/>
      <c r="T264" s="298"/>
      <c r="U264" s="298"/>
      <c r="V264" s="298"/>
      <c r="W264" s="298"/>
      <c r="X264" s="298"/>
      <c r="Y264" s="298"/>
      <c r="Z264" s="298"/>
      <c r="AA264" s="298"/>
      <c r="AH264" s="79"/>
    </row>
    <row r="265" spans="1:34" ht="12.75">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row>
    <row r="266" spans="1:34" ht="12.75">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row>
    <row r="267" spans="1:34" ht="12.75">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row>
    <row r="268" spans="1:34" ht="12.75">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row>
    <row r="269" spans="1:34" ht="12.75">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row>
    <row r="270" spans="1:34" ht="12.75">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row>
    <row r="271" spans="1:34" ht="12.75">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row>
    <row r="272" spans="1:34" ht="12.75">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row>
  </sheetData>
  <sheetProtection selectLockedCells="1"/>
  <mergeCells count="100">
    <mergeCell ref="D25:L26"/>
    <mergeCell ref="F221:H236"/>
    <mergeCell ref="N166:Q166"/>
    <mergeCell ref="O224:S232"/>
    <mergeCell ref="O184:S192"/>
    <mergeCell ref="Y85:Z93"/>
    <mergeCell ref="D157:K160"/>
    <mergeCell ref="O214:S222"/>
    <mergeCell ref="N161:Q161"/>
    <mergeCell ref="L162:Q165"/>
    <mergeCell ref="C260:K260"/>
    <mergeCell ref="Y65:Z73"/>
    <mergeCell ref="U57:U253"/>
    <mergeCell ref="U56:W56"/>
    <mergeCell ref="Y225:Z233"/>
    <mergeCell ref="D263:AA263"/>
    <mergeCell ref="D152:K155"/>
    <mergeCell ref="L157:Q160"/>
    <mergeCell ref="G192:J220"/>
    <mergeCell ref="Y244:Z253"/>
    <mergeCell ref="Y165:Z173"/>
    <mergeCell ref="O193:S202"/>
    <mergeCell ref="AB57:AB63"/>
    <mergeCell ref="AA55:AA63"/>
    <mergeCell ref="U55:W55"/>
    <mergeCell ref="L152:Q155"/>
    <mergeCell ref="Y145:Z153"/>
    <mergeCell ref="Y125:Z133"/>
    <mergeCell ref="M94:N102"/>
    <mergeCell ref="Y105:Z113"/>
    <mergeCell ref="D80:Q92"/>
    <mergeCell ref="J129:J135"/>
    <mergeCell ref="AA244:AB252"/>
    <mergeCell ref="N167:Q170"/>
    <mergeCell ref="N171:Q171"/>
    <mergeCell ref="N151:Q151"/>
    <mergeCell ref="Y196:Z202"/>
    <mergeCell ref="AB234:AB243"/>
    <mergeCell ref="AA234:AA243"/>
    <mergeCell ref="AA226:AC231"/>
    <mergeCell ref="Y205:Z213"/>
    <mergeCell ref="I221:K236"/>
    <mergeCell ref="AA69:AB220"/>
    <mergeCell ref="D65:J77"/>
    <mergeCell ref="K65:K77"/>
    <mergeCell ref="N156:Q156"/>
    <mergeCell ref="Y185:Z193"/>
    <mergeCell ref="W57:W253"/>
    <mergeCell ref="O204:S212"/>
    <mergeCell ref="F168:K187"/>
    <mergeCell ref="F93:L102"/>
    <mergeCell ref="D162:K165"/>
    <mergeCell ref="L140:Q146"/>
    <mergeCell ref="G51:H52"/>
    <mergeCell ref="L51:M52"/>
    <mergeCell ref="P51:Q52"/>
    <mergeCell ref="D51:E52"/>
    <mergeCell ref="E147:K150"/>
    <mergeCell ref="D108:R120"/>
    <mergeCell ref="L65:Q77"/>
    <mergeCell ref="AK9:AK19"/>
    <mergeCell ref="AJ9:AJ19"/>
    <mergeCell ref="D20:L20"/>
    <mergeCell ref="D23:L24"/>
    <mergeCell ref="S32:AD33"/>
    <mergeCell ref="Z10:AB11"/>
    <mergeCell ref="D27:L27"/>
    <mergeCell ref="D30:L30"/>
    <mergeCell ref="D28:K29"/>
    <mergeCell ref="D31:I32"/>
    <mergeCell ref="C10:G11"/>
    <mergeCell ref="D37:L37"/>
    <mergeCell ref="B3:AG3"/>
    <mergeCell ref="B5:P5"/>
    <mergeCell ref="B7:AG7"/>
    <mergeCell ref="N147:Q150"/>
    <mergeCell ref="O93:Q102"/>
    <mergeCell ref="D34:L35"/>
    <mergeCell ref="N34:Q35"/>
    <mergeCell ref="N33:Q33"/>
    <mergeCell ref="D43:E44"/>
    <mergeCell ref="G43:H44"/>
    <mergeCell ref="M37:O37"/>
    <mergeCell ref="E18:L18"/>
    <mergeCell ref="D39:L39"/>
    <mergeCell ref="C12:I12"/>
    <mergeCell ref="D33:L33"/>
    <mergeCell ref="N15:AA30"/>
    <mergeCell ref="E16:L16"/>
    <mergeCell ref="D21:H22"/>
    <mergeCell ref="D258:Q258"/>
    <mergeCell ref="D257:Q257"/>
    <mergeCell ref="G259:M259"/>
    <mergeCell ref="S34:Z35"/>
    <mergeCell ref="E46:G46"/>
    <mergeCell ref="H46:L46"/>
    <mergeCell ref="M46:P46"/>
    <mergeCell ref="Q46:AD46"/>
    <mergeCell ref="L43:M44"/>
    <mergeCell ref="P43:Q44"/>
  </mergeCells>
  <conditionalFormatting sqref="D50:AF50">
    <cfRule type="cellIs" priority="10" dxfId="2" operator="equal">
      <formula>0</formula>
    </cfRule>
  </conditionalFormatting>
  <conditionalFormatting sqref="D47:AF47">
    <cfRule type="cellIs" priority="6" dxfId="2" operator="equal">
      <formula>0</formula>
    </cfRule>
    <cfRule type="cellIs" priority="7" dxfId="1" operator="greaterThan">
      <formula>0</formula>
    </cfRule>
    <cfRule type="colorScale" priority="8" dxfId="0">
      <colorScale>
        <cfvo type="min" val="0"/>
        <cfvo type="max"/>
        <color theme="0"/>
        <color theme="6" tint="0.39998000860214233"/>
      </colorScale>
    </cfRule>
  </conditionalFormatting>
  <conditionalFormatting sqref="S135:T135 AG65:AH65 X135:Z135">
    <cfRule type="colorScale" priority="5" dxfId="0">
      <colorScale>
        <cfvo type="min" val="0"/>
        <cfvo type="percentile" val="50"/>
        <cfvo type="max"/>
        <color theme="0" tint="-0.04997999966144562"/>
        <color theme="6" tint="0.7999799847602844"/>
        <color theme="6" tint="-0.4999699890613556"/>
      </colorScale>
    </cfRule>
  </conditionalFormatting>
  <conditionalFormatting sqref="V57:V253 W57">
    <cfRule type="colorScale" priority="19" dxfId="0">
      <colorScale>
        <cfvo type="min" val="0"/>
        <cfvo type="max"/>
        <color theme="1" tint="0.34999001026153564"/>
        <color theme="0"/>
      </colorScale>
    </cfRule>
  </conditionalFormatting>
  <conditionalFormatting sqref="D108:R120">
    <cfRule type="containsText" priority="1" dxfId="0" operator="containsText" text="!">
      <formula>NOT(ISERROR(SEARCH("!",D108)))</formula>
    </cfRule>
  </conditionalFormatting>
  <dataValidations count="1">
    <dataValidation type="whole" allowBlank="1" showInputMessage="1" showErrorMessage="1" sqref="N33:Q33">
      <formula1>0</formula1>
      <formula2>999999999999</formula2>
    </dataValidation>
  </dataValidations>
  <printOptions/>
  <pageMargins left="1" right="0.79" top="0.65" bottom="0.5" header="0" footer="0"/>
  <pageSetup fitToHeight="1" fitToWidth="1" horizontalDpi="1200" verticalDpi="1200" orientation="portrait" scale="54" r:id="rId4"/>
  <drawing r:id="rId3"/>
  <legacyDrawing r:id="rId2"/>
</worksheet>
</file>

<file path=xl/worksheets/sheet5.xml><?xml version="1.0" encoding="utf-8"?>
<worksheet xmlns="http://schemas.openxmlformats.org/spreadsheetml/2006/main" xmlns:r="http://schemas.openxmlformats.org/officeDocument/2006/relationships">
  <dimension ref="A4:D45"/>
  <sheetViews>
    <sheetView zoomScalePageLayoutView="0" workbookViewId="0" topLeftCell="A21">
      <selection activeCell="A2" sqref="A2"/>
    </sheetView>
  </sheetViews>
  <sheetFormatPr defaultColWidth="9.140625" defaultRowHeight="12.75"/>
  <cols>
    <col min="1" max="1" width="3.140625" style="161" customWidth="1"/>
    <col min="2" max="2" width="41.00390625" style="162" customWidth="1"/>
    <col min="3" max="3" width="18.00390625" style="162" customWidth="1"/>
    <col min="4" max="16384" width="9.140625" style="161" customWidth="1"/>
  </cols>
  <sheetData>
    <row r="4" ht="12.75">
      <c r="D4" s="163" t="s">
        <v>80</v>
      </c>
    </row>
    <row r="5" spans="1:4" ht="18">
      <c r="A5" s="164" t="s">
        <v>386</v>
      </c>
      <c r="D5" s="163" t="s">
        <v>80</v>
      </c>
    </row>
    <row r="6" spans="2:4" ht="15">
      <c r="B6" s="165" t="s">
        <v>70</v>
      </c>
      <c r="C6" s="166" t="str">
        <f>'1. Instructions &amp; General Info'!D15</f>
        <v>XYX Building</v>
      </c>
      <c r="D6" s="163" t="s">
        <v>80</v>
      </c>
    </row>
    <row r="7" spans="2:4" ht="60">
      <c r="B7" s="165" t="s">
        <v>346</v>
      </c>
      <c r="C7" s="166" t="str">
        <f>'1. Instructions &amp; General Info'!D17</f>
        <v>123 Hypothetical Lane
Seattle, Washington 98105</v>
      </c>
      <c r="D7" s="163" t="s">
        <v>80</v>
      </c>
    </row>
    <row r="8" spans="2:4" ht="15">
      <c r="B8" s="165" t="s">
        <v>71</v>
      </c>
      <c r="C8" s="166">
        <f>'1. Instructions &amp; General Info'!D19</f>
        <v>1</v>
      </c>
      <c r="D8" s="163" t="s">
        <v>80</v>
      </c>
    </row>
    <row r="9" spans="2:4" ht="15">
      <c r="B9" s="165" t="s">
        <v>343</v>
      </c>
      <c r="C9" s="167" t="s">
        <v>344</v>
      </c>
      <c r="D9" s="163" t="s">
        <v>80</v>
      </c>
    </row>
    <row r="10" spans="2:4" ht="15">
      <c r="B10" s="165" t="s">
        <v>72</v>
      </c>
      <c r="C10" s="166" t="e">
        <f>'1. Instructions &amp; General Info'!#REF!</f>
        <v>#REF!</v>
      </c>
      <c r="D10" s="163" t="s">
        <v>80</v>
      </c>
    </row>
    <row r="11" spans="2:4" ht="15">
      <c r="B11" s="165" t="s">
        <v>342</v>
      </c>
      <c r="C11" s="168">
        <f>'1. Instructions &amp; General Info'!D23</f>
        <v>50000</v>
      </c>
      <c r="D11" s="163" t="s">
        <v>80</v>
      </c>
    </row>
    <row r="12" spans="2:4" ht="15">
      <c r="B12" s="165" t="s">
        <v>341</v>
      </c>
      <c r="C12" s="167">
        <f>'1. Instructions &amp; General Info'!D25</f>
        <v>1000000</v>
      </c>
      <c r="D12" s="163" t="s">
        <v>80</v>
      </c>
    </row>
    <row r="13" spans="2:4" ht="15">
      <c r="B13" s="165" t="s">
        <v>384</v>
      </c>
      <c r="C13" s="169">
        <v>40179</v>
      </c>
      <c r="D13" s="163" t="s">
        <v>80</v>
      </c>
    </row>
    <row r="14" ht="12.75">
      <c r="D14" s="163" t="s">
        <v>80</v>
      </c>
    </row>
    <row r="15" spans="1:4" ht="18">
      <c r="A15" s="164" t="s">
        <v>387</v>
      </c>
      <c r="D15" s="163" t="s">
        <v>80</v>
      </c>
    </row>
    <row r="16" spans="2:4" ht="15">
      <c r="B16" s="165" t="s">
        <v>388</v>
      </c>
      <c r="C16" s="158" t="str">
        <f>'2. Energy Usage Information'!C10</f>
        <v>Seattle Energy Code 2006 or Prev.</v>
      </c>
      <c r="D16" s="163" t="s">
        <v>80</v>
      </c>
    </row>
    <row r="17" spans="2:4" ht="15">
      <c r="B17" s="165" t="s">
        <v>389</v>
      </c>
      <c r="C17" s="158" t="str">
        <f>'2. Energy Usage Information'!C19</f>
        <v>Project made no improvements beyond energy code</v>
      </c>
      <c r="D17" s="163" t="s">
        <v>80</v>
      </c>
    </row>
    <row r="18" spans="2:4" ht="15">
      <c r="B18" s="165" t="s">
        <v>390</v>
      </c>
      <c r="C18" s="158">
        <f>'2. Energy Usage Information'!C23:L23</f>
        <v>0</v>
      </c>
      <c r="D18" s="163" t="s">
        <v>80</v>
      </c>
    </row>
    <row r="19" spans="2:4" ht="15">
      <c r="B19" s="165" t="s">
        <v>391</v>
      </c>
      <c r="C19" s="158">
        <f>'2. Energy Usage Information'!C27:L27</f>
        <v>0</v>
      </c>
      <c r="D19" s="163" t="s">
        <v>80</v>
      </c>
    </row>
    <row r="20" spans="2:4" ht="15">
      <c r="B20" s="165" t="s">
        <v>392</v>
      </c>
      <c r="C20" s="159">
        <f>'2. Energy Usage Information'!C31</f>
        <v>0</v>
      </c>
      <c r="D20" s="163" t="s">
        <v>80</v>
      </c>
    </row>
    <row r="21" spans="2:4" ht="15">
      <c r="B21" s="165" t="s">
        <v>393</v>
      </c>
      <c r="C21" s="159">
        <f>'2. Energy Usage Information'!C33</f>
        <v>0</v>
      </c>
      <c r="D21" s="163" t="s">
        <v>80</v>
      </c>
    </row>
    <row r="22" spans="2:4" ht="15">
      <c r="B22" s="165" t="s">
        <v>0</v>
      </c>
      <c r="C22" s="160">
        <f>'2. Energy Usage Information'!C45</f>
        <v>0.5</v>
      </c>
      <c r="D22" s="163" t="s">
        <v>80</v>
      </c>
    </row>
    <row r="23" spans="2:4" ht="15">
      <c r="B23" s="165" t="s">
        <v>390</v>
      </c>
      <c r="C23" s="158">
        <f>'2. Energy Usage Information'!C49:L49</f>
        <v>0</v>
      </c>
      <c r="D23" s="163" t="s">
        <v>80</v>
      </c>
    </row>
    <row r="24" spans="2:4" ht="15">
      <c r="B24" s="165" t="s">
        <v>73</v>
      </c>
      <c r="C24" s="158" t="str">
        <f>'2. Energy Usage Information'!D57</f>
        <v>Residential, Multifamily Three Stories or Less</v>
      </c>
      <c r="D24" s="163" t="s">
        <v>80</v>
      </c>
    </row>
    <row r="25" spans="2:4" ht="15">
      <c r="B25" s="165" t="s">
        <v>74</v>
      </c>
      <c r="C25" s="158" t="str">
        <f>'2. Energy Usage Information'!D58</f>
        <v>Retail Store (Non-mall Stores, Vehicle Dealerships)  </v>
      </c>
      <c r="D25" s="163" t="s">
        <v>80</v>
      </c>
    </row>
    <row r="26" spans="2:4" ht="15">
      <c r="B26" s="165" t="s">
        <v>77</v>
      </c>
      <c r="C26" s="158">
        <f>'2. Energy Usage Information'!D59</f>
        <v>0</v>
      </c>
      <c r="D26" s="163" t="s">
        <v>80</v>
      </c>
    </row>
    <row r="27" spans="2:4" ht="15">
      <c r="B27" s="165" t="s">
        <v>78</v>
      </c>
      <c r="C27" s="158">
        <f>'2. Energy Usage Information'!D60</f>
        <v>0</v>
      </c>
      <c r="D27" s="163" t="s">
        <v>80</v>
      </c>
    </row>
    <row r="28" spans="2:4" ht="15">
      <c r="B28" s="165" t="s">
        <v>394</v>
      </c>
      <c r="C28" s="159">
        <f>'2. Energy Usage Information'!E57</f>
        <v>40000</v>
      </c>
      <c r="D28" s="163" t="s">
        <v>79</v>
      </c>
    </row>
    <row r="29" spans="2:4" ht="15">
      <c r="B29" s="165" t="s">
        <v>395</v>
      </c>
      <c r="C29" s="159">
        <f>'2. Energy Usage Information'!E58</f>
        <v>10000</v>
      </c>
      <c r="D29" s="163" t="s">
        <v>80</v>
      </c>
    </row>
    <row r="30" spans="2:4" ht="15">
      <c r="B30" s="165" t="s">
        <v>396</v>
      </c>
      <c r="C30" s="159">
        <f>'2. Energy Usage Information'!E59</f>
        <v>0</v>
      </c>
      <c r="D30" s="163" t="s">
        <v>80</v>
      </c>
    </row>
    <row r="31" spans="2:4" ht="15">
      <c r="B31" s="165" t="s">
        <v>397</v>
      </c>
      <c r="C31" s="159">
        <f>'2. Energy Usage Information'!E60</f>
        <v>0</v>
      </c>
      <c r="D31" s="163" t="s">
        <v>80</v>
      </c>
    </row>
    <row r="32" spans="2:4" ht="15">
      <c r="B32" s="165" t="s">
        <v>398</v>
      </c>
      <c r="C32" s="159">
        <f>'2. Energy Usage Information'!K57</f>
        <v>2328000</v>
      </c>
      <c r="D32" s="163" t="s">
        <v>79</v>
      </c>
    </row>
    <row r="33" spans="2:4" ht="15">
      <c r="B33" s="165" t="s">
        <v>399</v>
      </c>
      <c r="C33" s="159">
        <f>'2. Energy Usage Information'!K58</f>
        <v>820000</v>
      </c>
      <c r="D33" s="163" t="s">
        <v>80</v>
      </c>
    </row>
    <row r="34" spans="2:4" ht="15">
      <c r="B34" s="165" t="s">
        <v>400</v>
      </c>
      <c r="C34" s="159">
        <f>'2. Energy Usage Information'!K59</f>
        <v>0</v>
      </c>
      <c r="D34" s="163" t="s">
        <v>80</v>
      </c>
    </row>
    <row r="35" spans="2:4" ht="15">
      <c r="B35" s="165" t="s">
        <v>401</v>
      </c>
      <c r="C35" s="159">
        <f>'2. Energy Usage Information'!K60</f>
        <v>0</v>
      </c>
      <c r="D35" s="163" t="s">
        <v>80</v>
      </c>
    </row>
    <row r="36" spans="2:4" ht="15">
      <c r="B36" s="165" t="s">
        <v>402</v>
      </c>
      <c r="C36" s="159">
        <f>'2. Energy Usage Information'!K63</f>
        <v>3148000</v>
      </c>
      <c r="D36" s="163" t="s">
        <v>80</v>
      </c>
    </row>
    <row r="37" spans="2:4" ht="15">
      <c r="B37" s="165" t="s">
        <v>390</v>
      </c>
      <c r="C37" s="158">
        <f>'2. Energy Usage Information'!C68:L68</f>
        <v>0</v>
      </c>
      <c r="D37" s="163" t="s">
        <v>80</v>
      </c>
    </row>
    <row r="38" ht="12.75">
      <c r="D38" s="163" t="s">
        <v>80</v>
      </c>
    </row>
    <row r="39" spans="1:4" ht="18">
      <c r="A39" s="164" t="s">
        <v>406</v>
      </c>
      <c r="D39" s="163" t="s">
        <v>80</v>
      </c>
    </row>
    <row r="40" spans="2:4" ht="15">
      <c r="B40" s="165" t="s">
        <v>403</v>
      </c>
      <c r="C40" s="158">
        <f>'3. Emission Factor Selection'!C17</f>
        <v>1.4027520048</v>
      </c>
      <c r="D40" s="163" t="s">
        <v>80</v>
      </c>
    </row>
    <row r="41" spans="2:3" ht="15">
      <c r="B41" s="165" t="s">
        <v>404</v>
      </c>
      <c r="C41" s="158">
        <f>'3. Emission Factor Selection'!C19</f>
        <v>11.7</v>
      </c>
    </row>
    <row r="42" ht="12.75">
      <c r="D42" s="163" t="s">
        <v>80</v>
      </c>
    </row>
    <row r="43" spans="1:4" ht="18">
      <c r="A43" s="164" t="s">
        <v>407</v>
      </c>
      <c r="D43" s="163" t="s">
        <v>80</v>
      </c>
    </row>
    <row r="44" spans="2:3" ht="15">
      <c r="B44" s="165" t="s">
        <v>405</v>
      </c>
      <c r="C44" s="160">
        <f>'2. Energy Usage Information'!L86</f>
        <v>0.5173643501036919</v>
      </c>
    </row>
    <row r="45" spans="2:3" ht="15">
      <c r="B45" s="165" t="s">
        <v>408</v>
      </c>
      <c r="C45" s="159">
        <f>'4. Results'!M37</f>
        <v>0</v>
      </c>
    </row>
  </sheetData>
  <sheetProtection selectLockedCells="1" selectUnlockedCells="1"/>
  <dataValidations count="2">
    <dataValidation type="date" allowBlank="1" showInputMessage="1" showErrorMessage="1" sqref="C13">
      <formula1>#REF!</formula1>
      <formula2>#REF!</formula2>
    </dataValidation>
    <dataValidation type="list" allowBlank="1" showInputMessage="1" showErrorMessage="1" sqref="C9">
      <formula1>$Q$13:$Q$14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0"/>
  <sheetViews>
    <sheetView zoomScalePageLayoutView="0" workbookViewId="0" topLeftCell="A1">
      <selection activeCell="B12" sqref="B12"/>
    </sheetView>
  </sheetViews>
  <sheetFormatPr defaultColWidth="9.140625" defaultRowHeight="12.75"/>
  <cols>
    <col min="1" max="1" width="4.57421875" style="364" customWidth="1"/>
    <col min="2" max="2" width="168.57421875" style="364" customWidth="1"/>
    <col min="3" max="16384" width="9.140625" style="364" customWidth="1"/>
  </cols>
  <sheetData>
    <row r="1" spans="1:2" ht="32.25" customHeight="1">
      <c r="A1" s="671" t="s">
        <v>451</v>
      </c>
      <c r="B1" s="671"/>
    </row>
    <row r="2" spans="1:2" ht="14.25">
      <c r="A2" s="359">
        <v>1</v>
      </c>
      <c r="B2" s="360" t="s">
        <v>601</v>
      </c>
    </row>
    <row r="3" spans="1:2" ht="14.25">
      <c r="A3" s="359">
        <v>2</v>
      </c>
      <c r="B3" s="360" t="s">
        <v>602</v>
      </c>
    </row>
    <row r="4" spans="1:2" ht="18.75">
      <c r="A4" s="359">
        <v>3</v>
      </c>
      <c r="B4" s="360" t="s">
        <v>603</v>
      </c>
    </row>
    <row r="5" spans="1:2" ht="42.75">
      <c r="A5" s="361">
        <v>4</v>
      </c>
      <c r="B5" s="365" t="s">
        <v>604</v>
      </c>
    </row>
    <row r="6" spans="1:2" ht="14.25">
      <c r="A6" s="359"/>
      <c r="B6" s="362" t="s">
        <v>605</v>
      </c>
    </row>
    <row r="7" spans="1:2" ht="28.5">
      <c r="A7" s="361">
        <v>5</v>
      </c>
      <c r="B7" s="360" t="s">
        <v>606</v>
      </c>
    </row>
    <row r="8" spans="1:2" ht="14.25">
      <c r="A8" s="359">
        <v>6</v>
      </c>
      <c r="B8" s="363" t="s">
        <v>607</v>
      </c>
    </row>
    <row r="9" spans="1:2" ht="14.25">
      <c r="A9" s="363"/>
      <c r="B9" s="362" t="s">
        <v>608</v>
      </c>
    </row>
    <row r="30" ht="12.75">
      <c r="A30" s="364" t="s">
        <v>559</v>
      </c>
    </row>
  </sheetData>
  <sheetProtection/>
  <mergeCells count="1">
    <mergeCell ref="A1:B1"/>
  </mergeCells>
  <hyperlinks>
    <hyperlink ref="B6" r:id="rId1" display="Click here for Portfolio Manager"/>
    <hyperlink ref="B9" r:id="rId2" display="Click here for 2030 Challenge targets and current codes and standards "/>
  </hyperlinks>
  <printOptions/>
  <pageMargins left="0.7" right="0.7" top="0.75" bottom="0.75" header="0.3" footer="0.3"/>
  <pageSetup horizontalDpi="1200" verticalDpi="12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SOLARC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MikeH;grf</dc:creator>
  <cp:keywords/>
  <dc:description/>
  <cp:lastModifiedBy>Cassie Blair</cp:lastModifiedBy>
  <cp:lastPrinted>2014-08-27T22:43:35Z</cp:lastPrinted>
  <dcterms:created xsi:type="dcterms:W3CDTF">2008-09-10T21:58:20Z</dcterms:created>
  <dcterms:modified xsi:type="dcterms:W3CDTF">2017-08-31T23:49:38Z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